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https://binderukltd.sharepoint.com/sites/Data/Shared Documents/Literature, Technical &amp; PDF's/Certificates/"/>
    </mc:Choice>
  </mc:AlternateContent>
  <xr:revisionPtr revIDLastSave="0" documentId="8_{D5E822DF-A8DE-460B-9DC1-8DDAAB9736BD}"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75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E4" i="8"/>
  <c r="B6" i="5"/>
  <c r="C6"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C5" i="5"/>
  <c r="V5" i="5"/>
  <c r="J5" i="5"/>
  <c r="E5" i="5"/>
  <c r="S5" i="5"/>
  <c r="T5" i="5"/>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AB5" i="5"/>
  <c r="AB6" i="5"/>
  <c r="AB7" i="5"/>
  <c r="AB8" i="5"/>
  <c r="AB9" i="5"/>
  <c r="AB10"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C4" i="5"/>
  <c r="F64" i="6"/>
  <c r="D4" i="5"/>
  <c r="E4"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G59" i="6"/>
  <c r="H59" i="6"/>
  <c r="B7" i="6"/>
  <c r="G7" i="6"/>
  <c r="H7" i="6"/>
  <c r="B9" i="6"/>
  <c r="G9" i="6"/>
  <c r="H9" i="6"/>
  <c r="B10" i="6"/>
  <c r="G10" i="6"/>
  <c r="H10" i="6"/>
  <c r="B12" i="6"/>
  <c r="G12" i="6"/>
  <c r="H12" i="6"/>
  <c r="B13" i="6"/>
  <c r="G13" i="6"/>
  <c r="H13" i="6"/>
  <c r="H14"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4" i="5"/>
  <c r="S93" i="5"/>
  <c r="F9" i="5"/>
  <c r="H9" i="5"/>
  <c r="J12" i="5"/>
  <c r="J15" i="5"/>
  <c r="J16" i="5"/>
  <c r="R10" i="5"/>
  <c r="I10" i="5"/>
  <c r="S69" i="5"/>
  <c r="S61" i="5"/>
  <c r="S45" i="5"/>
  <c r="S17" i="5"/>
  <c r="S37" i="5"/>
  <c r="S21" i="5"/>
  <c r="S13" i="5"/>
  <c r="S15"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<sst xmlns="http://schemas.openxmlformats.org/spreadsheetml/2006/main" count="23032" uniqueCount="19208">
  <si>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</si>
  <si>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</si>
  <si>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</si>
  <si>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</si>
  <si>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</si>
  <si>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</si>
  <si>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</si>
  <si>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</si>
  <si>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</si>
  <si>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</si>
  <si>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</si>
  <si>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</si>
  <si>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</si>
  <si>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</si>
  <si>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</si>
  <si>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</si>
  <si>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</si>
  <si>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</si>
  <si>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</si>
  <si>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</si>
  <si>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</si>
  <si>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</si>
  <si>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</si>
  <si>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</si>
  <si>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</si>
  <si>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</si>
  <si>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</si>
  <si>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</si>
  <si>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</si>
  <si>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</si>
  <si>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</si>
  <si>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</si>
  <si>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</si>
  <si>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</si>
  <si>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</si>
  <si>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</si>
  <si>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</si>
  <si>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</si>
  <si>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</si>
  <si>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</si>
  <si>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</si>
  <si>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</si>
  <si>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</si>
  <si>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</si>
  <si>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</si>
  <si>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</si>
  <si>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</si>
  <si>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</si>
  <si>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</si>
  <si>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</si>
  <si>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</si>
  <si>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</si>
  <si>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</si>
  <si>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</si>
  <si>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</si>
  <si>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</si>
  <si>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</si>
  <si>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</si>
  <si>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</si>
  <si>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</si>
  <si>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</si>
  <si>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</si>
  <si>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</si>
  <si>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</si>
  <si>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</si>
  <si>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</si>
  <si>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</si>
  <si>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</si>
  <si>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</si>
  <si>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</si>
  <si>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</si>
  <si>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</si>
  <si>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</si>
  <si>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</si>
  <si>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</si>
  <si>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</si>
  <si>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</si>
  <si>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</si>
  <si>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</si>
  <si>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</si>
  <si>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</si>
  <si>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</si>
  <si>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</si>
  <si>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</si>
  <si>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</si>
  <si>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</si>
  <si>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</si>
  <si>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</si>
  <si>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</si>
  <si>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</si>
  <si>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</si>
  <si>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</si>
  <si>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</si>
  <si>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</si>
  <si>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</si>
  <si>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</si>
  <si>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</si>
  <si>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</si>
  <si>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</si>
  <si>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</si>
  <si>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</si>
  <si>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</si>
  <si>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</si>
  <si>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</si>
  <si>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</si>
  <si>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</si>
  <si>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</si>
  <si>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</si>
  <si>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</si>
  <si>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</si>
  <si>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</si>
  <si>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</si>
  <si>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</si>
  <si>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</si>
  <si>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</si>
  <si>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</si>
  <si>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</si>
  <si>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</si>
  <si>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</si>
  <si>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</si>
  <si>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</si>
  <si>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</si>
  <si>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</si>
  <si>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</si>
  <si>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</si>
  <si>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</si>
  <si>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</si>
  <si>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</si>
  <si>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</si>
  <si>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</si>
  <si>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</si>
  <si>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</si>
  <si>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</si>
  <si>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</si>
  <si>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</si>
  <si>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</si>
  <si>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</si>
  <si>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</si>
  <si>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</si>
  <si>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</si>
  <si>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</si>
  <si>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</si>
  <si>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</si>
  <si>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</si>
  <si>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</si>
  <si>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</si>
  <si>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</si>
  <si>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</si>
  <si>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</si>
  <si>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</si>
  <si>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</si>
  <si>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</si>
  <si>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</si>
  <si>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</si>
  <si>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</si>
  <si>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</si>
  <si>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</si>
  <si>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</si>
  <si>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</si>
  <si>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</si>
  <si>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</si>
  <si>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</si>
  <si>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</si>
  <si>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</si>
  <si>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</si>
  <si>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</si>
  <si>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</si>
  <si>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</si>
  <si>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</si>
  <si>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</si>
  <si>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</si>
  <si>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</si>
  <si>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</si>
  <si>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</si>
  <si>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</si>
  <si>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</si>
  <si>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</si>
  <si>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</si>
  <si>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</si>
  <si>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</si>
  <si>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</si>
  <si>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</si>
  <si>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</si>
  <si>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</si>
  <si>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</si>
  <si>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</si>
  <si>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</si>
  <si>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</si>
  <si>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</si>
  <si>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</si>
  <si>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</si>
  <si>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</si>
  <si>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</si>
  <si>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</si>
  <si>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</si>
  <si>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</si>
  <si>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</si>
  <si>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</si>
  <si>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</si>
  <si>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</si>
  <si>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</si>
  <si>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</si>
  <si>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</si>
  <si>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</si>
  <si>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</si>
  <si>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</si>
  <si>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</si>
  <si>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</si>
  <si>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</si>
  <si>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</si>
  <si>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</si>
  <si>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</si>
  <si>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</si>
  <si>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</si>
  <si>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</si>
  <si>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</si>
  <si>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</si>
  <si>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</si>
  <si>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</si>
  <si>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</si>
  <si>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</si>
  <si>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</si>
  <si>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</si>
  <si>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</si>
  <si>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</si>
  <si>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</si>
  <si>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</si>
  <si>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</si>
  <si>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</si>
  <si>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</si>
  <si>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</si>
  <si>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</si>
  <si>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</si>
  <si>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</si>
  <si>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</si>
  <si>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</si>
  <si>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</si>
  <si>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</si>
  <si>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</si>
  <si>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</si>
  <si>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</si>
  <si>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</si>
  <si>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</si>
  <si>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</si>
  <si>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</si>
  <si>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</si>
  <si>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</si>
  <si>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</si>
  <si>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</si>
  <si>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</si>
  <si>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</si>
  <si>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</si>
  <si>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</si>
  <si>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</si>
  <si>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</si>
  <si>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</si>
  <si>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</si>
  <si>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</si>
  <si>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</si>
  <si>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</si>
  <si>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</si>
  <si>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</si>
  <si>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</si>
  <si>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</si>
  <si>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</si>
  <si>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</si>
  <si>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</si>
  <si>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</si>
  <si>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</si>
  <si>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</si>
  <si>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</si>
  <si>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</si>
  <si>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</si>
  <si>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</si>
  <si>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</si>
  <si>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</si>
  <si>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</si>
  <si>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</si>
  <si>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</si>
  <si>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</si>
  <si>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</si>
  <si>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</si>
  <si>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</si>
  <si>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</si>
  <si>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</si>
  <si>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</si>
  <si>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</si>
  <si>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</si>
  <si>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</si>
  <si>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</si>
  <si>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</si>
  <si>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</si>
  <si>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</si>
  <si>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</si>
  <si>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</si>
  <si>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</si>
  <si>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</si>
  <si>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</si>
  <si>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</si>
  <si>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</si>
  <si>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</si>
  <si>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</si>
  <si>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</si>
  <si>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</si>
  <si>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</si>
  <si>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</si>
  <si>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</si>
  <si>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</si>
  <si>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</si>
  <si>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</si>
  <si>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</si>
  <si>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</si>
  <si>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</si>
  <si>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</si>
  <si>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</si>
  <si>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</si>
  <si>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</si>
  <si>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</si>
  <si>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</si>
  <si>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</si>
  <si>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</si>
  <si>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</si>
  <si>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</si>
  <si>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</si>
  <si>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</si>
  <si>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</si>
  <si>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</si>
  <si>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</si>
  <si>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</si>
  <si>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</si>
  <si>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</si>
  <si>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</si>
  <si>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</si>
  <si>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</si>
  <si>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</si>
  <si>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</si>
  <si>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</si>
  <si>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</si>
  <si>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</si>
  <si>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</si>
  <si>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</si>
  <si>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</si>
  <si>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</si>
  <si>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</si>
  <si>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</si>
  <si>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</si>
  <si>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</si>
  <si>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</si>
  <si>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</si>
  <si>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</si>
  <si>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</si>
  <si>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</si>
  <si>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</si>
  <si>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</si>
  <si>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</si>
  <si>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</si>
  <si>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</si>
  <si>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</si>
  <si>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</si>
  <si>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</si>
  <si>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</si>
  <si>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</si>
  <si>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</si>
  <si>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</si>
  <si>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</si>
  <si>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</si>
  <si>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</si>
  <si>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</si>
  <si>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</si>
  <si>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</si>
  <si>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</si>
  <si>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</si>
  <si>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</si>
  <si>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</si>
  <si>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</si>
  <si>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</si>
  <si>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</si>
  <si>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</si>
  <si>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</si>
  <si>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</si>
  <si>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</si>
  <si>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</si>
  <si>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</si>
  <si>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</si>
  <si>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</si>
  <si>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</si>
  <si>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</si>
  <si>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</si>
  <si>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</si>
  <si>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</si>
  <si>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</si>
  <si>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</si>
  <si>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</si>
  <si>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</si>
  <si>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</si>
  <si>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</si>
  <si>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</si>
  <si>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</si>
  <si>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</si>
  <si>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</si>
  <si>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</si>
  <si>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</si>
  <si>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</si>
  <si>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</si>
  <si>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</si>
  <si>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</si>
  <si>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</si>
  <si>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</si>
  <si>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</si>
  <si>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</si>
  <si>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</si>
  <si>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</si>
  <si>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</si>
  <si>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</si>
  <si>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</si>
  <si>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</si>
  <si>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</si>
  <si>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</si>
  <si>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</si>
  <si>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</si>
  <si>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</si>
  <si>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</si>
  <si>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</si>
  <si>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</si>
  <si>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</si>
  <si>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</si>
  <si>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</si>
  <si>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</si>
  <si>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</si>
  <si>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</si>
  <si>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</si>
  <si>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</si>
  <si>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</si>
  <si>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</si>
  <si>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</si>
  <si>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</si>
  <si>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</si>
  <si>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</si>
  <si>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</si>
  <si>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</si>
  <si>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</si>
  <si>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</si>
  <si>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</si>
  <si>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</si>
  <si>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</si>
  <si>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</si>
  <si>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</si>
  <si>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</si>
  <si>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</si>
  <si>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</si>
  <si>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</si>
  <si>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</si>
  <si>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</si>
  <si>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</si>
  <si>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</si>
  <si>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</si>
  <si>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</si>
  <si>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</si>
  <si>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</si>
  <si>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</si>
  <si>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</si>
  <si>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</si>
  <si>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</si>
  <si>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</si>
  <si>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</si>
  <si>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</si>
  <si>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</si>
  <si>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</si>
  <si>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</si>
  <si>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</si>
  <si>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</si>
  <si>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</si>
  <si>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</si>
  <si>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</si>
  <si>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</si>
  <si>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</si>
  <si>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</si>
  <si>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</si>
  <si>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</si>
  <si>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</si>
  <si>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</si>
  <si>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</si>
  <si>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</si>
  <si>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</si>
  <si>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</si>
  <si>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</si>
  <si>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</si>
  <si>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</si>
  <si>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</si>
  <si>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</si>
  <si>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</si>
  <si>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</si>
  <si>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</si>
  <si>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</si>
  <si>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</si>
  <si>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</si>
  <si>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</si>
  <si>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</si>
  <si>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</si>
  <si>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</si>
  <si>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</si>
  <si>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</si>
  <si>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</si>
  <si>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</si>
  <si>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</si>
  <si>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</si>
  <si>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</si>
  <si>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</si>
  <si>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</si>
  <si>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</si>
  <si>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</si>
  <si>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</si>
  <si>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</si>
  <si>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</si>
  <si>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</si>
  <si>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</si>
  <si>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</si>
  <si>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</si>
  <si>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</si>
  <si>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</si>
  <si>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</si>
  <si>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</si>
  <si>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</si>
  <si>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</si>
  <si>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</si>
  <si>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</si>
  <si>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</si>
  <si>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</si>
  <si>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</si>
  <si>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</si>
  <si>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</si>
  <si>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</si>
  <si>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</si>
  <si>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</si>
  <si>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</si>
  <si>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</si>
  <si>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</si>
  <si>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</si>
  <si>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</si>
  <si>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</si>
  <si>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</si>
  <si>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</si>
  <si>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</si>
  <si>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</si>
  <si>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</si>
  <si>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</si>
  <si>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</si>
  <si>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</si>
  <si>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</si>
  <si>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</si>
  <si>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</si>
  <si>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</si>
  <si>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</si>
  <si>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</si>
  <si>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</si>
  <si>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</si>
  <si>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</si>
  <si>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</si>
  <si>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</si>
  <si>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</si>
  <si>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</si>
  <si>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</si>
  <si>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</si>
  <si>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</si>
  <si>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</si>
  <si>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</si>
  <si>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</si>
  <si>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</si>
  <si>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</si>
  <si>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</si>
  <si>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</si>
  <si>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</si>
  <si>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</si>
  <si>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</si>
  <si>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</si>
  <si>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</si>
  <si>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</si>
  <si>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</si>
  <si>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</si>
  <si>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</si>
  <si>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</si>
  <si>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</si>
  <si>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</si>
  <si>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</si>
  <si>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</si>
  <si>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</si>
  <si>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</si>
  <si>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</si>
  <si>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</si>
  <si>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</si>
  <si>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</si>
  <si>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</si>
  <si>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</si>
  <si>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</si>
  <si>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</si>
  <si>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</si>
  <si>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</si>
  <si>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</si>
  <si>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</si>
  <si>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</si>
  <si>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</si>
  <si>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</si>
  <si>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</si>
  <si>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</si>
  <si>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</si>
  <si>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</si>
  <si>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</si>
  <si>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</si>
  <si>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</si>
  <si>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</si>
  <si>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</si>
  <si>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</si>
  <si>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</si>
  <si>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</si>
  <si>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</si>
  <si>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</si>
  <si>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</si>
  <si>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</si>
  <si>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</si>
  <si>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</si>
  <si>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</si>
  <si>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</si>
  <si>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</si>
  <si>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</si>
  <si>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</si>
  <si>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</si>
  <si>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</si>
  <si>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</si>
  <si>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</si>
  <si>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</si>
  <si>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</si>
  <si>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</si>
  <si>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</si>
  <si>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</si>
  <si>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</si>
  <si>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</si>
  <si>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</si>
  <si>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</si>
  <si>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</si>
  <si>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</si>
  <si>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</si>
  <si>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</si>
  <si>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</si>
  <si>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</si>
  <si>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</si>
  <si>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</si>
  <si>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</si>
  <si>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</si>
  <si>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</si>
  <si>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</si>
  <si>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</si>
  <si>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</si>
  <si>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</si>
  <si>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</si>
  <si>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</si>
  <si>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</si>
  <si>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</si>
  <si>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</si>
  <si>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</si>
  <si>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</si>
  <si>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</si>
  <si>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</si>
  <si>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</si>
  <si>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</si>
  <si>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</si>
  <si>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</si>
  <si>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</si>
  <si>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</si>
  <si>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</si>
  <si>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</si>
  <si>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</si>
  <si>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</si>
  <si>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</si>
  <si>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</si>
  <si>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</si>
  <si>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</si>
  <si>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</si>
  <si>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</si>
  <si>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</si>
  <si>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</si>
  <si>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</si>
  <si>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</si>
  <si>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</si>
  <si>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</si>
  <si>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</si>
  <si>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</si>
  <si>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</si>
  <si>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</si>
  <si>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</si>
  <si>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</si>
  <si>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</si>
  <si>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</si>
  <si>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</si>
  <si>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</si>
  <si>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</si>
  <si>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</si>
  <si>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</si>
  <si>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</si>
  <si>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</si>
  <si>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</si>
  <si>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</si>
  <si>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</si>
  <si>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</si>
  <si>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</si>
  <si>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</si>
  <si>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</si>
  <si>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</si>
  <si>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</si>
  <si>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</si>
  <si>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</si>
  <si>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</si>
  <si>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</si>
  <si>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</si>
  <si>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</si>
  <si>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</si>
  <si>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</si>
  <si>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</si>
  <si>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</si>
  <si>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</si>
  <si>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</si>
  <si>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</si>
  <si>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</si>
  <si>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</si>
  <si>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</si>
  <si>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</si>
  <si>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</si>
  <si>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</si>
  <si>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</si>
  <si>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</si>
  <si>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</si>
  <si>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</si>
  <si>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</si>
  <si>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</si>
  <si>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</si>
  <si>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</si>
  <si>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</si>
  <si>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</si>
  <si>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</si>
  <si>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</si>
  <si>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</si>
  <si>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</si>
  <si>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</si>
  <si>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</si>
  <si>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</si>
  <si>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</si>
  <si>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</si>
  <si>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</si>
  <si>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</si>
  <si>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</si>
  <si>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</si>
  <si>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</si>
  <si>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</si>
  <si>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</si>
  <si>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</si>
  <si>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</si>
  <si>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</si>
  <si>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</si>
  <si>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</si>
  <si>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</si>
  <si>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</si>
  <si>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</si>
  <si>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</si>
  <si>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</si>
  <si>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</si>
  <si>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</si>
  <si>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</si>
  <si>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</si>
  <si>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</si>
  <si>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</si>
  <si>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</si>
  <si>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</si>
  <si>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</si>
  <si>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</si>
  <si>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</si>
  <si>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</si>
  <si>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</si>
  <si>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</si>
  <si>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</si>
  <si>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</si>
  <si>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</si>
  <si>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</si>
  <si>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</si>
  <si>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</si>
  <si>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</si>
  <si>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</si>
  <si>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</si>
  <si>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</si>
  <si>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</si>
  <si>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</si>
  <si>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</si>
  <si>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</si>
  <si>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</si>
  <si>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</si>
  <si>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</si>
  <si>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</si>
  <si>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</si>
  <si>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</si>
  <si>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</si>
  <si>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</si>
  <si>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</si>
  <si>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</si>
  <si>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</si>
  <si>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</si>
  <si>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</si>
  <si>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</si>
  <si>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</si>
  <si>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</si>
  <si>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</si>
  <si>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</si>
  <si>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</si>
  <si>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</si>
  <si>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</si>
  <si>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</si>
  <si>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</si>
  <si>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</si>
  <si>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</si>
  <si>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</si>
  <si>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</si>
  <si>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</si>
  <si>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</si>
  <si>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</si>
  <si>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</si>
  <si>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</si>
  <si>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</si>
  <si>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</si>
  <si>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</si>
  <si>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</si>
  <si>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</si>
  <si>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</si>
  <si>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</si>
  <si>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</si>
  <si>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</si>
  <si>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</si>
  <si>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</si>
  <si>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</si>
  <si>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</si>
  <si>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</si>
  <si>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</si>
  <si>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</si>
  <si>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</si>
  <si>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</si>
  <si>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</si>
  <si>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</si>
  <si>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</si>
  <si>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</si>
  <si>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</si>
  <si>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</si>
  <si>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</si>
  <si>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</si>
  <si>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</si>
  <si>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</si>
  <si>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</si>
  <si>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</si>
  <si>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</si>
  <si>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</si>
  <si>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</si>
  <si>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</si>
  <si>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</si>
  <si>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</si>
  <si>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</si>
  <si>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</si>
  <si>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</si>
  <si>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</si>
  <si>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</si>
  <si>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</si>
  <si>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</si>
  <si>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</si>
  <si>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</si>
  <si>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</si>
  <si>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</si>
  <si>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</si>
  <si>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</si>
  <si>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</si>
  <si>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</si>
  <si>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</si>
  <si>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</si>
  <si>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</si>
  <si>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</si>
  <si>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</si>
  <si>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</si>
  <si>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</si>
  <si>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</si>
  <si>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</si>
  <si>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</si>
  <si>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</si>
  <si>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</si>
  <si>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</si>
  <si>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</si>
  <si>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</si>
  <si>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</si>
  <si>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</si>
  <si>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</si>
  <si>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</si>
  <si>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</si>
  <si>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</si>
  <si>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</si>
  <si>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</si>
  <si>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</si>
  <si>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</si>
  <si>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</si>
  <si>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</si>
  <si>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</si>
  <si>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</si>
  <si>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</si>
  <si>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</si>
  <si>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</si>
  <si>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</si>
  <si>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</si>
  <si>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</si>
  <si>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</si>
  <si>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</si>
  <si>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</si>
  <si>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</si>
  <si>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</si>
  <si>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</si>
  <si>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</si>
  <si>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</si>
  <si>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</si>
  <si>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</si>
  <si>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</si>
  <si>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</si>
  <si>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</si>
  <si>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</si>
  <si>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</si>
  <si>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</si>
  <si>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</si>
  <si>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</si>
  <si>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</si>
  <si>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</si>
  <si>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</si>
  <si>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</si>
  <si>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</si>
  <si>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</si>
  <si>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</si>
  <si>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</si>
  <si>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</si>
  <si>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</si>
  <si>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</si>
  <si>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</si>
  <si>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</si>
  <si>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</si>
  <si>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</si>
  <si>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</si>
  <si>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</si>
  <si>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</si>
  <si>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</si>
  <si>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</si>
  <si>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</si>
  <si>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</si>
  <si>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</si>
  <si>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</si>
  <si>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</si>
  <si>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</si>
  <si>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</si>
  <si>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</si>
  <si>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</si>
  <si>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</si>
  <si>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</si>
  <si>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</si>
  <si>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</si>
  <si>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</si>
  <si>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</si>
  <si>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</si>
  <si>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</si>
  <si>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</si>
  <si>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</si>
  <si>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</si>
  <si>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</si>
  <si>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</si>
  <si>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</si>
  <si>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</si>
  <si>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</si>
  <si>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</si>
  <si>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</si>
  <si>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</si>
  <si>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</si>
  <si>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</si>
  <si>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</si>
  <si>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</si>
  <si>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</si>
  <si>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</si>
  <si>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</si>
  <si>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</si>
  <si>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</si>
  <si>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</si>
  <si>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</si>
  <si>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</si>
  <si>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</si>
  <si>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</si>
  <si>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</si>
  <si>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</si>
  <si>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</si>
  <si>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</si>
  <si>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</si>
  <si>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</si>
  <si>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</si>
  <si>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</si>
  <si>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</si>
  <si>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</si>
  <si>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</si>
  <si>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</si>
  <si>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</si>
  <si>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</si>
  <si>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</si>
  <si>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</si>
  <si>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</si>
  <si>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</si>
  <si>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</si>
  <si>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</si>
  <si>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</si>
  <si>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</si>
  <si>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</si>
  <si>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</si>
  <si>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</si>
  <si>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</si>
  <si>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</si>
  <si>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</si>
  <si>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</si>
  <si>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</si>
  <si>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</si>
  <si>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</si>
  <si>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</si>
  <si>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</si>
  <si>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</si>
  <si>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</si>
  <si>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</si>
  <si>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</si>
  <si>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</si>
  <si>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</si>
  <si>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</si>
  <si>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</si>
  <si>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</si>
  <si>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</si>
  <si>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</si>
  <si>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</si>
  <si>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</si>
  <si>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</si>
  <si>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</si>
  <si>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</si>
  <si>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</si>
  <si>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</si>
  <si>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</si>
  <si>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</si>
  <si>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</si>
  <si>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</si>
  <si>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</si>
  <si>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</si>
  <si>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</si>
  <si>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</si>
  <si>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</si>
  <si>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</si>
  <si>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</si>
  <si>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</si>
  <si>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</si>
  <si>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</si>
  <si>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</si>
  <si>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</si>
  <si>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</si>
  <si>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</si>
  <si>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</si>
  <si>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</si>
  <si>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</si>
  <si>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</si>
  <si>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</si>
  <si>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</si>
  <si>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</si>
  <si>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</si>
  <si>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</si>
  <si>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</si>
  <si>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</si>
  <si>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</si>
  <si>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</si>
  <si>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</si>
  <si>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</si>
  <si>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</si>
  <si>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</si>
  <si>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</si>
  <si>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</si>
  <si>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</si>
  <si>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</si>
  <si>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</si>
  <si>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</si>
  <si>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</si>
  <si>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</si>
  <si>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</si>
  <si>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</si>
  <si>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</si>
  <si>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</si>
  <si>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</si>
  <si>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</si>
  <si>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</si>
  <si>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</si>
  <si>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</si>
  <si>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</si>
  <si>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</si>
  <si>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</si>
  <si>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</si>
  <si>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</si>
  <si>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</si>
  <si>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</si>
  <si>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</si>
  <si>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</si>
  <si>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</si>
  <si>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</si>
  <si>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</si>
  <si>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</si>
  <si>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</si>
  <si>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</si>
  <si>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</si>
  <si>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</si>
  <si>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</si>
  <si>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</si>
  <si>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</si>
  <si>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</si>
  <si>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</si>
  <si>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</si>
  <si>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</si>
  <si>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</si>
  <si>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</si>
  <si>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</si>
  <si>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</si>
  <si>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</si>
  <si>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</si>
  <si>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</si>
  <si>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</si>
  <si>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</si>
  <si>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</si>
  <si>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</si>
  <si>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</si>
  <si>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</si>
  <si>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</si>
  <si>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</si>
  <si>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</si>
  <si>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</si>
  <si>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</si>
  <si>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</si>
  <si>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</si>
  <si>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</si>
  <si>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</si>
  <si>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</si>
  <si>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</si>
  <si>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</si>
  <si>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</si>
  <si>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</si>
  <si>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</si>
  <si>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</si>
  <si>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</si>
  <si>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</si>
  <si>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</si>
  <si>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</si>
  <si>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</si>
  <si>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</si>
  <si>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</si>
  <si>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</si>
  <si>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</si>
  <si>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</si>
  <si>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</si>
  <si>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</si>
  <si>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</si>
  <si>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</si>
  <si>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</si>
  <si>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</si>
  <si>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</si>
  <si>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</si>
  <si>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</si>
  <si>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</si>
  <si>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</si>
  <si>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</si>
  <si>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</si>
  <si>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</si>
  <si>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</si>
  <si>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</si>
  <si>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</si>
  <si>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</si>
  <si>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</si>
  <si>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</si>
  <si>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</si>
  <si>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</si>
  <si>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</si>
  <si>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</si>
  <si>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</si>
  <si>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</si>
  <si>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</si>
  <si>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</si>
  <si>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</si>
  <si>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</si>
  <si>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</si>
  <si>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</si>
  <si>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</si>
  <si>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</si>
  <si>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</si>
  <si>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</si>
  <si>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</si>
  <si>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</si>
  <si>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</si>
  <si>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</si>
  <si>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</si>
  <si>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</si>
  <si>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</si>
  <si>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</si>
  <si>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</si>
  <si>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</si>
  <si>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</si>
  <si>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</si>
  <si>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</si>
  <si>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</si>
  <si>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</si>
  <si>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</si>
  <si>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</si>
  <si>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</si>
  <si>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</si>
  <si>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</si>
  <si>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</si>
  <si>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</si>
  <si>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</si>
  <si>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</si>
  <si>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</si>
  <si>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</si>
  <si>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</si>
  <si>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</si>
  <si>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</si>
  <si>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</si>
  <si>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</si>
  <si>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</si>
  <si>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</si>
  <si>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</si>
  <si>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</si>
  <si>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</si>
  <si>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</si>
  <si>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</si>
  <si>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</si>
  <si>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</si>
  <si>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</si>
  <si>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</si>
  <si>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</si>
  <si>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</si>
  <si>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</si>
  <si>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</si>
  <si>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</si>
  <si>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</si>
  <si>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</si>
  <si>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</si>
  <si>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</si>
  <si>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</si>
  <si>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</si>
  <si>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</si>
  <si>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</si>
  <si>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</si>
  <si>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</si>
  <si>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</si>
  <si>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</si>
  <si>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</si>
  <si>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</si>
  <si>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</si>
  <si>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</si>
  <si>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</si>
  <si>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</si>
  <si>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</si>
  <si>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</si>
  <si>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</si>
  <si>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</si>
  <si>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</si>
  <si>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</si>
  <si>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</si>
  <si>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</si>
  <si>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</si>
  <si>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</si>
  <si>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</si>
  <si>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</si>
  <si>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</si>
  <si>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</si>
  <si>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</si>
  <si>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</si>
  <si>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</si>
  <si>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</si>
  <si>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</si>
  <si>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</si>
  <si>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</si>
  <si>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</si>
  <si>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</si>
  <si>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</si>
  <si>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</si>
  <si>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</si>
  <si>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</si>
  <si>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</si>
  <si>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</si>
  <si>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</si>
  <si>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</si>
  <si>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</si>
  <si>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</si>
  <si>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</si>
  <si>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</si>
  <si>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</si>
  <si>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</si>
  <si>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</si>
  <si>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</si>
  <si>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</si>
  <si>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</si>
  <si>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</si>
  <si>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</si>
  <si>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</si>
  <si>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</si>
  <si>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</si>
  <si>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</si>
  <si>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</si>
  <si>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</si>
  <si>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</si>
  <si>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</si>
  <si>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</si>
  <si>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</si>
  <si>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</si>
  <si>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</si>
  <si>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</si>
  <si>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</si>
  <si>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</si>
  <si>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</si>
  <si>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</si>
  <si>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</si>
  <si>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</si>
  <si>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</si>
  <si>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</si>
  <si>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</si>
  <si>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</si>
  <si>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</si>
  <si>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</si>
  <si>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</si>
  <si>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</si>
  <si>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</si>
  <si>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</si>
  <si>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</si>
  <si>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</si>
  <si>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</si>
  <si>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</si>
  <si>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</si>
  <si>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</si>
  <si>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</si>
  <si>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</si>
  <si>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</si>
  <si>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</si>
  <si>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</si>
  <si>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</si>
  <si>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</si>
  <si>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</si>
  <si>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</si>
  <si>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</si>
  <si>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</si>
  <si>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</si>
  <si>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</si>
  <si>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</si>
  <si>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</si>
  <si>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</si>
  <si>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</si>
  <si>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</si>
  <si>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</si>
  <si>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</si>
  <si>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</si>
  <si>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</si>
  <si>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</si>
  <si>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</si>
  <si>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</si>
  <si>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</si>
  <si>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</si>
  <si>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</si>
  <si>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</si>
  <si>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</si>
  <si>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</si>
  <si>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</si>
  <si>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</si>
  <si>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</si>
  <si>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</si>
  <si>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</si>
  <si>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</si>
  <si>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</si>
  <si>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</si>
  <si>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</si>
  <si>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</si>
  <si>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</si>
  <si>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</si>
  <si>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</si>
  <si>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</si>
  <si>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</si>
  <si>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</si>
  <si>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</si>
  <si>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</si>
  <si>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</si>
  <si>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</si>
  <si>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</si>
  <si>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</si>
  <si>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</si>
  <si>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</si>
  <si>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</si>
  <si>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</si>
  <si>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</si>
  <si>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</si>
  <si>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</si>
  <si>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</si>
  <si>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</si>
  <si>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</si>
  <si>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</si>
  <si>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</si>
  <si>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</si>
  <si>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</si>
  <si>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</si>
  <si>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</si>
  <si>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</si>
  <si>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</si>
  <si>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</si>
  <si>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</si>
  <si>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</si>
  <si>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</si>
  <si>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</si>
  <si>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</si>
  <si>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</si>
  <si>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</si>
  <si>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</si>
  <si>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</si>
  <si>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</si>
  <si>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</si>
  <si>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</si>
  <si>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</si>
  <si>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</si>
  <si>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</si>
  <si>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</si>
  <si>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</si>
  <si>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</si>
  <si>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</si>
  <si>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</si>
  <si>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</si>
  <si>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</si>
  <si>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</si>
  <si>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</si>
  <si>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</si>
  <si>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</si>
  <si>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</si>
  <si>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</si>
  <si>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</si>
  <si>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</si>
  <si>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</si>
  <si>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</si>
  <si>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</si>
  <si>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</si>
  <si>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</si>
  <si>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</si>
  <si>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</si>
  <si>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</si>
  <si>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</si>
  <si>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</si>
  <si>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</si>
  <si>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</si>
  <si>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</si>
  <si>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</si>
  <si>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</si>
  <si>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</si>
  <si>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</si>
  <si>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</si>
  <si>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</si>
  <si>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</si>
  <si>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</si>
  <si>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</si>
  <si>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</si>
  <si>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</si>
  <si>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</si>
  <si>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</si>
  <si>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</si>
  <si>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</si>
  <si>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</si>
  <si>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</si>
  <si>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</si>
  <si>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</si>
  <si>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</si>
  <si>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</si>
  <si>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</si>
  <si>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</si>
  <si>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</si>
  <si>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</si>
  <si>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</si>
  <si>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</si>
  <si>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</si>
  <si>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</si>
  <si>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</si>
  <si>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</si>
  <si>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</si>
  <si>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</si>
  <si>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</si>
  <si>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</si>
  <si>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</si>
  <si>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</si>
  <si>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</si>
  <si>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</si>
  <si>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</si>
  <si>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</si>
  <si>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</si>
  <si>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</si>
  <si>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</si>
  <si>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</si>
  <si>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</si>
  <si>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</si>
  <si>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</si>
  <si>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</si>
  <si>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</si>
  <si>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</si>
  <si>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</si>
  <si>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</si>
  <si>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</si>
  <si>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</si>
  <si>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</si>
  <si>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</si>
  <si>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</si>
  <si>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</si>
  <si>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</si>
  <si>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</si>
  <si>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</si>
  <si>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</si>
  <si>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</si>
  <si>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</si>
  <si>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</si>
  <si>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</si>
  <si>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</si>
  <si>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</si>
  <si>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</si>
  <si>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</si>
  <si>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</si>
  <si>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</si>
  <si>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</si>
  <si>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</si>
  <si>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</si>
  <si>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</si>
  <si>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</si>
  <si>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</si>
  <si>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</si>
  <si>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</si>
  <si>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</si>
  <si>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</si>
  <si>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</si>
  <si>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</si>
  <si>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</si>
  <si>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</si>
  <si>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</si>
  <si>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</si>
  <si>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</si>
  <si>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</si>
  <si>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</si>
  <si>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</si>
  <si>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</si>
  <si>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</si>
  <si>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</si>
  <si>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</si>
  <si>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</si>
  <si>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</si>
  <si>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</si>
  <si>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</si>
  <si>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</si>
  <si>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</si>
  <si>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</si>
  <si>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</si>
  <si>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</si>
  <si>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</si>
  <si>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</si>
  <si>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</si>
  <si>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</si>
  <si>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</si>
  <si>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</si>
  <si>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</si>
  <si>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</si>
  <si>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</si>
  <si>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</si>
  <si>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</si>
  <si>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</si>
  <si>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</si>
  <si>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</si>
  <si>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</si>
  <si>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</si>
  <si>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</si>
  <si>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</si>
  <si>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</si>
  <si>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</si>
  <si>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</si>
  <si>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</si>
  <si>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</si>
  <si>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</si>
  <si>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</si>
  <si>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</si>
  <si>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</si>
  <si>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</si>
  <si>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</si>
  <si>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</si>
  <si>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</si>
  <si>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</si>
  <si>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</si>
  <si>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</si>
  <si>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</si>
  <si>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</si>
  <si>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</si>
  <si>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</si>
  <si>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</si>
  <si>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</si>
  <si>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</si>
  <si>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</si>
  <si>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</si>
  <si>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</si>
  <si>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</si>
  <si>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</si>
  <si>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</si>
  <si>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</si>
  <si>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</si>
  <si>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</si>
  <si>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</si>
  <si>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</si>
  <si>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</si>
  <si>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</si>
  <si>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</si>
  <si>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</si>
  <si>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</si>
  <si>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</si>
  <si>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</si>
  <si>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</si>
  <si>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</si>
  <si>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</si>
  <si>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</si>
  <si>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</si>
  <si>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</si>
  <si>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</si>
  <si>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</si>
  <si>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</si>
  <si>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</si>
  <si>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</si>
  <si>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</si>
  <si>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</si>
  <si>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</si>
  <si>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</si>
  <si>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</si>
  <si>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</si>
  <si>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</si>
  <si>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</si>
  <si>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</si>
  <si>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</si>
  <si>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</si>
  <si>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</si>
  <si>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</si>
  <si>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</si>
  <si>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</si>
  <si>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</si>
  <si>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</si>
  <si>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</si>
  <si>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</si>
  <si>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</si>
  <si>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</si>
  <si>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</si>
  <si>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</si>
  <si>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</si>
  <si>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</si>
  <si>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</si>
  <si>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</si>
  <si>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</si>
  <si>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</si>
  <si>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</si>
  <si>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</si>
  <si>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</si>
  <si>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</si>
  <si>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</si>
  <si>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</si>
  <si>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</si>
  <si>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</si>
  <si>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</si>
  <si>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</si>
  <si>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</si>
  <si>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</si>
  <si>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</si>
  <si>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</si>
  <si>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</si>
  <si>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</si>
  <si>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</si>
  <si>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</si>
  <si>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</si>
  <si>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</si>
  <si>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</si>
  <si>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</si>
  <si>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</si>
  <si>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</si>
  <si>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</si>
  <si>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</si>
  <si>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</si>
  <si>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</si>
  <si>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</si>
  <si>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</si>
  <si>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</si>
  <si>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</si>
  <si>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</si>
  <si>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</si>
  <si>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</si>
  <si>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</si>
  <si>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</si>
  <si>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</si>
  <si>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</si>
  <si>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</si>
  <si>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</si>
  <si>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</si>
  <si>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</si>
  <si>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</si>
  <si>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</si>
  <si>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</si>
  <si>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</si>
  <si>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</si>
  <si>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</si>
  <si>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</si>
  <si>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</si>
  <si>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</si>
  <si>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</si>
  <si>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</si>
  <si>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</si>
  <si>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</si>
  <si>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</si>
  <si>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</si>
  <si>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</si>
  <si>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</si>
  <si>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</si>
  <si>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</si>
  <si>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</si>
  <si>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</si>
  <si>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</si>
  <si>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</si>
  <si>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</si>
  <si>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</si>
  <si>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</si>
  <si>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</si>
  <si>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</si>
  <si>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</si>
  <si>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</si>
  <si>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</si>
  <si>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</si>
  <si>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</si>
  <si>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</si>
  <si>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</si>
  <si>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</si>
  <si>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</si>
  <si>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</si>
  <si>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</si>
  <si>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</si>
  <si>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</si>
  <si>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</si>
  <si>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</si>
  <si>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</si>
  <si>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</si>
  <si>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</si>
  <si>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</si>
  <si>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</si>
  <si>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</si>
  <si>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</si>
  <si>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</si>
  <si>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</si>
  <si>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</si>
  <si>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</si>
  <si>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</si>
  <si>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</si>
  <si>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</si>
  <si>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</si>
  <si>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</si>
  <si>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</si>
  <si>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</si>
  <si>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</si>
  <si>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</si>
  <si>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</si>
  <si>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</si>
  <si>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</si>
  <si>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</si>
  <si>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</si>
  <si>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</si>
  <si>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</si>
  <si>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</si>
  <si>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</si>
  <si>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</si>
  <si>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</si>
  <si>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</si>
  <si>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</si>
  <si>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</si>
  <si>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</si>
  <si>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</si>
  <si>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</si>
  <si>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</si>
  <si>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</si>
  <si>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</si>
  <si>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</si>
  <si>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</si>
  <si>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</si>
  <si>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</si>
  <si>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</si>
  <si>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</si>
  <si>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</si>
  <si>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</si>
  <si>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</si>
  <si>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</si>
  <si>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</si>
  <si>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</si>
  <si>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</si>
  <si>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</si>
  <si>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</si>
  <si>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</si>
  <si>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</si>
  <si>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</si>
  <si>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</si>
  <si>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</si>
  <si>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</si>
  <si>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</si>
  <si>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</si>
  <si>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</si>
  <si>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</si>
  <si>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</si>
  <si>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</si>
  <si>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</si>
  <si>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</si>
  <si>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</si>
  <si>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</si>
  <si>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</si>
  <si>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</si>
  <si>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</si>
  <si>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</si>
  <si>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</si>
  <si>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</si>
  <si>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</si>
  <si>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</si>
  <si>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</si>
  <si>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</si>
  <si>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</si>
  <si>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</si>
  <si>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</si>
  <si>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</si>
  <si>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</si>
  <si>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</si>
  <si>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</si>
  <si>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</si>
  <si>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</si>
  <si>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</si>
  <si>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</si>
  <si>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</si>
  <si>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</si>
  <si>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</si>
  <si>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</si>
  <si>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</si>
  <si>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</si>
  <si>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</si>
  <si>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</si>
  <si>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</si>
  <si>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</si>
  <si>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</si>
  <si>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</si>
  <si>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</si>
  <si>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</si>
  <si>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</si>
  <si>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</si>
  <si>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</si>
  <si>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</si>
  <si>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</si>
  <si>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</si>
  <si>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</si>
  <si>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</si>
  <si>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</si>
  <si>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</si>
  <si>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</si>
  <si>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</si>
  <si>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</si>
  <si>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</si>
  <si>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</si>
  <si>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</si>
  <si>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</si>
  <si>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</si>
  <si>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</si>
  <si>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</si>
  <si>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</si>
  <si>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</si>
  <si>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</si>
  <si>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</si>
  <si>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</si>
  <si>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</si>
  <si>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</si>
  <si>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</si>
  <si>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</si>
  <si>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</si>
  <si>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</si>
  <si>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</si>
  <si>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</si>
  <si>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</si>
  <si>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</si>
  <si>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</si>
  <si>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</si>
  <si>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</si>
  <si>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</si>
  <si>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</si>
  <si>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</si>
  <si>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</si>
  <si>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</si>
  <si>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</si>
  <si>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</si>
  <si>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</si>
  <si>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</si>
  <si>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</si>
  <si>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</si>
  <si>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</si>
  <si>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</si>
  <si>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</si>
  <si>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</si>
  <si>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</si>
  <si>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</si>
  <si>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</si>
  <si>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</si>
  <si>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</si>
  <si>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</si>
  <si>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</si>
  <si>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</si>
  <si>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</si>
  <si>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</si>
  <si>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</si>
  <si>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</si>
  <si>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</si>
  <si>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</si>
  <si>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</si>
  <si>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</si>
  <si>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</si>
  <si>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</si>
  <si>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</si>
  <si>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</si>
  <si>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</si>
  <si>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</si>
  <si>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</si>
  <si>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</si>
  <si>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</si>
  <si>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</si>
  <si>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</si>
  <si>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</si>
  <si>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</si>
  <si>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</si>
  <si>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</si>
  <si>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</si>
  <si>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</si>
  <si>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</si>
  <si>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</si>
  <si>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</si>
  <si>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</si>
  <si>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</si>
  <si>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</si>
  <si>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</si>
  <si>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</si>
  <si>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</si>
  <si>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</si>
  <si>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</si>
  <si>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</si>
  <si>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</si>
  <si>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</si>
  <si>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</si>
  <si>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</si>
  <si>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</si>
  <si>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</si>
  <si>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</si>
  <si>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</si>
  <si>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</si>
  <si>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</si>
  <si>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</si>
  <si>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</si>
  <si>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</si>
  <si>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</si>
  <si>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</si>
  <si>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</si>
  <si>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</si>
  <si>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</si>
  <si>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</si>
  <si>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</si>
  <si>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</si>
  <si>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</si>
  <si>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</si>
  <si>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</si>
  <si>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</si>
  <si>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</si>
  <si>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</si>
  <si>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</si>
  <si>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</si>
  <si>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</si>
  <si>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</si>
  <si>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</si>
  <si>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</si>
  <si>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</si>
  <si>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</si>
  <si>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</si>
  <si>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</si>
  <si>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</si>
  <si>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</si>
  <si>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</si>
  <si>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</si>
  <si>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</si>
  <si>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</si>
  <si>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</si>
  <si>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</si>
  <si>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</si>
  <si>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</si>
  <si>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</si>
  <si>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</si>
  <si>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</si>
  <si>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</si>
  <si>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</si>
  <si>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</si>
  <si>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</si>
  <si>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</si>
  <si>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</si>
  <si>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</si>
  <si>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</si>
  <si>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</si>
  <si>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</si>
  <si>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</si>
  <si>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</si>
  <si>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</si>
  <si>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</si>
  <si>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</si>
  <si>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</si>
  <si>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</si>
  <si>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</si>
  <si>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</si>
  <si>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</si>
  <si>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</si>
  <si>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</si>
  <si>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</si>
  <si>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</si>
  <si>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</si>
  <si>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</si>
  <si>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</si>
  <si>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</si>
  <si>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</si>
  <si>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</si>
  <si>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</si>
  <si>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</si>
  <si>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</si>
  <si>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</si>
  <si>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</si>
  <si>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</si>
  <si>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</si>
  <si>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</si>
  <si>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</si>
  <si>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</si>
  <si>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</si>
  <si>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</si>
  <si>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</si>
  <si>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</si>
  <si>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</si>
  <si>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</si>
  <si>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</si>
  <si>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</si>
  <si>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</si>
  <si>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</si>
  <si>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</si>
  <si>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</si>
  <si>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</si>
  <si>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</si>
  <si>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</si>
  <si>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</si>
  <si>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</si>
  <si>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</si>
  <si>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</si>
  <si>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</si>
  <si>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</si>
  <si>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</si>
  <si>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</si>
  <si>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</si>
  <si>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</si>
  <si>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</si>
  <si>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</si>
  <si>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</si>
  <si>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</si>
  <si>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</si>
  <si>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</si>
  <si>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</si>
  <si>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</si>
  <si>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</si>
  <si>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</si>
  <si>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</si>
  <si>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</si>
  <si>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</si>
  <si>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</si>
  <si>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</si>
  <si>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</si>
  <si>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</si>
  <si>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</si>
  <si>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</si>
  <si>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</si>
  <si>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</si>
  <si>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</si>
  <si>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</si>
  <si>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</si>
  <si>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</si>
  <si>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</si>
  <si>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</si>
  <si>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</si>
  <si>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</si>
  <si>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</si>
  <si>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</si>
  <si>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</si>
  <si>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</si>
  <si>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</si>
  <si>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</si>
  <si>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</si>
  <si>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</si>
  <si>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</si>
  <si>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</si>
  <si>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</si>
  <si>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</si>
  <si>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</si>
  <si>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</si>
  <si>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</si>
  <si>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</si>
  <si>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</si>
  <si>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</si>
  <si>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</si>
  <si>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</si>
  <si>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</si>
  <si>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</si>
  <si>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</si>
  <si>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</si>
  <si>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</si>
  <si>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</si>
  <si>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</si>
  <si>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</si>
  <si>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</si>
  <si>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</si>
  <si>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</si>
  <si>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</si>
  <si>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</si>
  <si>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</si>
  <si>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</si>
  <si>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</si>
  <si>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</si>
  <si>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</si>
  <si>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</si>
  <si>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</si>
  <si>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</si>
  <si>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</si>
  <si>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</si>
  <si>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</si>
  <si>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</si>
  <si>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</si>
  <si>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</si>
  <si>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</si>
  <si>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</si>
  <si>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</si>
  <si>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</si>
  <si>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</si>
  <si>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</si>
  <si>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</si>
  <si>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</si>
  <si>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</si>
  <si>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</si>
  <si>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</si>
  <si>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</si>
  <si>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</si>
  <si>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</si>
  <si>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</si>
  <si>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</si>
  <si>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</si>
  <si>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</si>
  <si>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</si>
  <si>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</si>
  <si>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</si>
  <si>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</si>
  <si>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</si>
  <si>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</si>
  <si>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</si>
  <si>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</si>
  <si>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</si>
  <si>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</si>
  <si>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</si>
  <si>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</si>
  <si>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</si>
  <si>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</si>
  <si>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</si>
  <si>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</si>
  <si>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</si>
  <si>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</si>
  <si>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</si>
  <si>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</si>
  <si>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</si>
  <si>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</si>
  <si>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</si>
  <si>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</si>
  <si>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</si>
  <si>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</si>
  <si>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</si>
  <si>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</si>
  <si>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</si>
  <si>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</si>
  <si>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</si>
  <si>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</si>
  <si>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</si>
  <si>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</si>
  <si>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</si>
  <si>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</si>
  <si>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</si>
  <si>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</si>
  <si>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</si>
  <si>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</si>
  <si>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</si>
  <si>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</si>
  <si>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</si>
  <si>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</si>
  <si>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</si>
  <si>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</si>
  <si>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</si>
  <si>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</si>
  <si>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</si>
  <si>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</si>
  <si>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</si>
  <si>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</si>
  <si>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</si>
  <si>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</si>
  <si>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</si>
  <si>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</si>
  <si>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</si>
  <si>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</si>
  <si>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</si>
  <si>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</si>
  <si>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</si>
  <si>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</si>
  <si>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</si>
  <si>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</si>
  <si>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</si>
  <si>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</si>
  <si>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</si>
  <si>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</si>
  <si>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</si>
  <si>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</si>
  <si>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</si>
  <si>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</si>
  <si>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</si>
  <si>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</si>
  <si>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</si>
  <si>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</si>
  <si>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</si>
  <si>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</si>
  <si>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</si>
  <si>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</si>
  <si>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</si>
  <si>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</si>
  <si>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</si>
  <si>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</si>
  <si>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</si>
  <si>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</si>
  <si>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</si>
  <si>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</si>
  <si>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</si>
  <si>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</si>
  <si>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</si>
  <si>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</si>
  <si>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</si>
  <si>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</si>
  <si>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</si>
  <si>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</si>
  <si>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</si>
  <si>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</si>
  <si>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</si>
  <si>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</si>
  <si>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</si>
  <si>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</si>
  <si>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</si>
  <si>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</si>
  <si>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</si>
  <si>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</si>
  <si>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</si>
  <si>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</si>
  <si>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</si>
  <si>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</si>
  <si>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</si>
  <si>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</si>
  <si>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</si>
  <si>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</si>
  <si>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</si>
  <si>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</si>
  <si>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</si>
  <si>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</si>
  <si>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</si>
  <si>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</si>
  <si>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</si>
  <si>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</si>
  <si>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</si>
  <si>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</si>
  <si>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</si>
  <si>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</si>
  <si>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</si>
  <si>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</si>
  <si>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</si>
  <si>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</si>
  <si>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</si>
  <si>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</si>
  <si>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</si>
  <si>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</si>
  <si>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</si>
  <si>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</si>
  <si>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</si>
  <si>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</si>
  <si>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</si>
  <si>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</si>
  <si>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</si>
  <si>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</si>
  <si>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</si>
  <si>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</si>
  <si>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</si>
  <si>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</si>
  <si>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</si>
  <si>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</si>
  <si>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</si>
  <si>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</si>
  <si>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</si>
  <si>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</si>
  <si>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</si>
  <si>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</si>
  <si>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</si>
  <si>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</si>
  <si>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</si>
  <si>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</si>
  <si>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</si>
  <si>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</si>
  <si>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</si>
  <si>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</si>
  <si>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</si>
  <si>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</si>
  <si>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</si>
  <si>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</si>
  <si>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</si>
  <si>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</si>
  <si>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</si>
  <si>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</si>
  <si>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</si>
  <si>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</si>
  <si>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</si>
  <si>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</si>
  <si>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</si>
  <si>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</si>
  <si>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</si>
  <si>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</si>
  <si>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</si>
  <si>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</si>
  <si>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</si>
  <si>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</si>
  <si>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</si>
  <si>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</si>
  <si>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</si>
  <si>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</si>
  <si>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</si>
  <si>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</si>
  <si>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</si>
  <si>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</si>
  <si>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</si>
  <si>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</si>
  <si>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</si>
  <si>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</si>
  <si>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</si>
  <si>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</si>
  <si>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</si>
  <si>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</si>
  <si>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</si>
  <si>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</si>
  <si>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</si>
  <si>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</si>
  <si>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</si>
  <si>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</si>
  <si>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</si>
  <si>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</si>
  <si>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</si>
  <si>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</si>
  <si>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</si>
  <si>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</si>
  <si>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</si>
  <si>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</si>
  <si>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</si>
  <si>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</si>
  <si>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</si>
  <si>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</si>
  <si>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</si>
  <si>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</si>
  <si>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</si>
  <si>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</si>
  <si>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</si>
  <si>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</si>
  <si>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</si>
  <si>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</si>
  <si>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</si>
  <si>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</si>
  <si>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</si>
  <si>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</si>
  <si>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</si>
  <si>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</si>
  <si>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</si>
  <si>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</si>
  <si>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</si>
  <si>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</si>
  <si>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</si>
  <si>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</si>
  <si>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</si>
  <si>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</si>
  <si>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</si>
  <si>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</si>
  <si>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</si>
  <si>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</si>
  <si>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</si>
  <si>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</si>
  <si>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</si>
  <si>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</si>
  <si>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</si>
  <si>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</si>
  <si>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</si>
  <si>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</si>
  <si>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</si>
  <si>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</si>
  <si>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</si>
  <si>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</si>
  <si>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</si>
  <si>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</si>
  <si>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</si>
  <si>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</si>
  <si>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</si>
  <si>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</si>
  <si>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</si>
  <si>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</si>
  <si>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</si>
  <si>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</si>
  <si>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</si>
  <si>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</si>
  <si>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</si>
  <si>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</si>
  <si>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</si>
  <si>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</si>
  <si>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</si>
  <si>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</si>
  <si>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</si>
  <si>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</si>
  <si>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</si>
  <si>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</si>
  <si>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</si>
  <si>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</si>
  <si>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</si>
  <si>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</si>
  <si>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</si>
  <si>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</si>
  <si>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</si>
  <si>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</si>
  <si>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</si>
  <si>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</si>
  <si>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</si>
  <si>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</si>
  <si>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</si>
  <si>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</si>
  <si>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</si>
  <si>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</si>
  <si>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</si>
  <si>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</si>
  <si>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</si>
  <si>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</si>
  <si>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</si>
  <si>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</si>
  <si>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</si>
  <si>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</si>
  <si>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</si>
  <si>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</si>
  <si>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</si>
  <si>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</si>
  <si>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</si>
  <si>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</si>
  <si>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</si>
  <si>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</si>
  <si>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</si>
  <si>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</si>
  <si>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</si>
  <si>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</si>
  <si>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</si>
  <si>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</si>
  <si>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</si>
  <si>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</si>
  <si>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</si>
  <si>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</si>
  <si>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</si>
  <si>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</si>
  <si>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</si>
  <si>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</si>
  <si>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</si>
  <si>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</si>
  <si>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</si>
  <si>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</si>
  <si>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</si>
  <si>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</si>
  <si>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</si>
  <si>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</si>
  <si>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</si>
  <si>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</si>
  <si>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</si>
  <si>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</si>
  <si>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</si>
  <si>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</si>
  <si>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</si>
  <si>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</si>
  <si>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</si>
  <si>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</si>
  <si>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</si>
  <si>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</si>
  <si>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</si>
  <si>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</si>
  <si>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</si>
  <si>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</si>
  <si>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</si>
  <si>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</si>
  <si>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</si>
  <si>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</si>
  <si>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</si>
  <si>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</si>
  <si>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</si>
  <si>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</si>
  <si>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</si>
  <si>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</si>
  <si>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</si>
  <si>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</si>
  <si>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</si>
  <si>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</si>
  <si>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</si>
  <si>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</si>
  <si>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</si>
  <si>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</si>
  <si>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</si>
  <si>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</si>
  <si>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</si>
  <si>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</si>
  <si>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</si>
  <si>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</si>
  <si>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</si>
  <si>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</si>
  <si>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</si>
  <si>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</si>
  <si>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</si>
  <si>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</si>
  <si>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</si>
  <si>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</si>
  <si>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</si>
  <si>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</si>
  <si>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</si>
  <si>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</si>
  <si>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</si>
  <si>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</si>
  <si>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</si>
  <si>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</si>
  <si>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</si>
  <si>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</si>
  <si>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</si>
  <si>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</si>
  <si>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</si>
  <si>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</si>
  <si>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</si>
  <si>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</si>
  <si>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</si>
  <si>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</si>
  <si>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</si>
  <si>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</si>
  <si>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</si>
  <si>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</si>
  <si>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</si>
  <si>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</si>
  <si>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</si>
  <si>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</si>
  <si>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</si>
  <si>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</si>
  <si>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</si>
  <si>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</si>
  <si>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</si>
  <si>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</si>
  <si>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</si>
  <si>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</si>
  <si>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</si>
  <si>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</si>
  <si>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</si>
  <si>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</si>
  <si>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</si>
  <si>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</si>
  <si>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</si>
  <si>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</si>
  <si>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</si>
  <si>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</si>
  <si>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</si>
  <si>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</si>
  <si>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</si>
  <si>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</si>
  <si>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</si>
  <si>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</si>
  <si>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</si>
  <si>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</si>
  <si>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</si>
  <si>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</si>
  <si>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</si>
  <si>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</si>
  <si>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</si>
  <si>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</si>
  <si>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</si>
  <si>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</si>
  <si>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</si>
  <si>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</si>
  <si>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</si>
  <si>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</si>
  <si>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</si>
  <si>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</si>
  <si>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</si>
  <si>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</si>
  <si>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</si>
  <si>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</si>
  <si>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</si>
  <si>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</si>
  <si>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</si>
  <si>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</si>
  <si>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</si>
  <si>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</si>
  <si>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</si>
  <si>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</si>
  <si>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</si>
  <si>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</si>
  <si>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</si>
  <si>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</si>
  <si>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</si>
  <si>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</si>
  <si>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</si>
  <si>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</si>
  <si>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</si>
  <si>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</si>
  <si>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</si>
  <si>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</si>
  <si>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</si>
  <si>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</si>
  <si>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</si>
  <si>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</si>
  <si>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</si>
  <si>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</si>
  <si>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</si>
  <si>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</si>
  <si>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</si>
  <si>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</si>
  <si>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</si>
  <si>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</si>
  <si>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</si>
  <si>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</si>
  <si>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</si>
  <si>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</si>
  <si>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</si>
  <si>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</si>
  <si>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</si>
  <si>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</si>
  <si>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</si>
  <si>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</si>
  <si>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</si>
  <si>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</si>
  <si>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</si>
  <si>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</si>
  <si>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</si>
  <si>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</si>
  <si>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</si>
  <si>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</si>
  <si>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</si>
  <si>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</si>
  <si>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</si>
  <si>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</si>
  <si>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</si>
  <si>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</si>
  <si>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</si>
  <si>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</si>
  <si>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</si>
  <si>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</si>
  <si>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</si>
  <si>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</si>
  <si>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</si>
  <si>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</si>
  <si>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</si>
  <si>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</si>
  <si>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</si>
  <si>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</si>
  <si>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</si>
  <si>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</si>
  <si>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</si>
  <si>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</si>
  <si>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</si>
  <si>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</si>
  <si>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</si>
  <si>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</si>
  <si>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</si>
  <si>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</si>
  <si>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</si>
  <si>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</si>
  <si>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</si>
  <si>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</si>
  <si>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</si>
  <si>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</si>
  <si>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</si>
  <si>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</si>
  <si>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</si>
  <si>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</si>
  <si>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</si>
  <si>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</si>
  <si>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</si>
  <si>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</si>
  <si>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</si>
  <si>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</si>
  <si>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</si>
  <si>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</si>
  <si>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</si>
  <si>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</si>
  <si>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</si>
  <si>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</si>
  <si>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</si>
  <si>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</si>
  <si>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</si>
  <si>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</si>
  <si>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</si>
  <si>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</si>
  <si>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</si>
  <si>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</si>
  <si>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</si>
  <si>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</si>
  <si>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</si>
  <si>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</si>
  <si>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</si>
  <si>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</si>
  <si>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</si>
  <si>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</si>
  <si>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</si>
  <si>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</si>
  <si>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</si>
  <si>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</si>
  <si>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</si>
  <si>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</si>
  <si>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</si>
  <si>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</si>
  <si>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</si>
  <si>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</si>
  <si>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</si>
  <si>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</si>
  <si>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</si>
  <si>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</si>
  <si>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</si>
  <si>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</si>
  <si>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</si>
  <si>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</si>
  <si>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</si>
  <si>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</si>
  <si>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</si>
  <si>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</si>
  <si>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</si>
  <si>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</si>
  <si>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</si>
  <si>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</si>
  <si>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</si>
  <si>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</si>
  <si>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</si>
  <si>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</si>
  <si>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</si>
  <si>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</si>
  <si>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</si>
  <si>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</si>
  <si>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</si>
  <si>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</si>
  <si>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</si>
  <si>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</si>
  <si>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</si>
  <si>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</si>
  <si>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</si>
  <si>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</si>
  <si>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</si>
  <si>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</si>
  <si>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</si>
  <si>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</si>
  <si>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</si>
  <si>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</si>
  <si>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</si>
  <si>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</si>
  <si>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</si>
  <si>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</si>
  <si>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</si>
  <si>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</si>
  <si>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</si>
  <si>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</si>
  <si>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</si>
  <si>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</si>
  <si>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</si>
  <si>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</si>
  <si>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</si>
  <si>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</si>
  <si>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</si>
  <si>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</si>
  <si>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</si>
  <si>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</si>
  <si>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</si>
  <si>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</si>
  <si>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</si>
  <si>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</si>
  <si>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</si>
  <si>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</si>
  <si>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</si>
  <si>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</si>
  <si>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</si>
  <si>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</si>
  <si>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</si>
  <si>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</si>
  <si>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</si>
  <si>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</si>
  <si>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</si>
  <si>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</si>
  <si>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</si>
  <si>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</si>
  <si>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</si>
  <si>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</si>
  <si>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</si>
  <si>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</si>
  <si>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</si>
  <si>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</si>
  <si>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</si>
  <si>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</si>
  <si>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</si>
  <si>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</si>
  <si>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</si>
  <si>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</si>
  <si>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</si>
  <si>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</si>
  <si>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</si>
  <si>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</si>
  <si>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</si>
  <si>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</si>
  <si>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</si>
  <si>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</si>
  <si>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</si>
  <si>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</si>
  <si>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</si>
  <si>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</si>
  <si>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</si>
  <si>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</si>
  <si>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</si>
  <si>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</si>
  <si>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</si>
  <si>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</si>
  <si>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</si>
  <si>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</si>
  <si>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</si>
  <si>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</si>
  <si>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</si>
  <si>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</si>
  <si>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</si>
  <si>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</si>
  <si>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</si>
  <si>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</si>
  <si>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</si>
  <si>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</si>
  <si>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</si>
  <si>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</si>
  <si>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</si>
  <si>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</si>
  <si>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</si>
  <si>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</si>
  <si>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</si>
  <si>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</si>
  <si>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</si>
  <si>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</si>
  <si>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</si>
  <si>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</si>
  <si>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</si>
  <si>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</si>
  <si>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</si>
  <si>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</si>
  <si>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</si>
  <si>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</si>
  <si>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</si>
  <si>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</si>
  <si>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</si>
  <si>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</si>
  <si>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</si>
  <si>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</si>
  <si>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</si>
  <si>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</si>
  <si>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</si>
  <si>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</si>
  <si>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</si>
  <si>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</si>
  <si>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</si>
  <si>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</si>
  <si>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</si>
  <si>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</si>
  <si>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</si>
  <si>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</si>
  <si>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</si>
  <si>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</si>
  <si>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</si>
  <si>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</si>
  <si>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</si>
  <si>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</si>
  <si>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</si>
  <si>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</si>
  <si>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</si>
  <si>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</si>
  <si>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</si>
  <si>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</si>
  <si>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</si>
  <si>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</si>
  <si>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</si>
  <si>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</si>
  <si>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</si>
  <si>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</si>
  <si>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</si>
  <si>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</si>
  <si>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</si>
  <si>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</si>
  <si>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</si>
  <si>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</si>
  <si>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</si>
  <si>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</si>
  <si>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</si>
  <si>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</si>
  <si>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</si>
  <si>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</si>
  <si>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</si>
  <si>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</si>
  <si>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</si>
  <si>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</si>
  <si>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</si>
  <si>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</si>
  <si>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</si>
  <si>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</si>
  <si>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</si>
  <si>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</si>
  <si>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</si>
  <si>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</si>
  <si>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</si>
  <si>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</si>
  <si>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</si>
  <si>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</si>
  <si>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</si>
  <si>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</si>
  <si>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</si>
  <si>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</si>
  <si>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</si>
  <si>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</si>
  <si>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</si>
  <si>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</si>
  <si>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</si>
  <si>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</si>
  <si>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</si>
  <si>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</si>
  <si>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</si>
  <si>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</si>
  <si>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</si>
  <si>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</si>
  <si>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</si>
  <si>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</si>
  <si>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</si>
  <si>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</si>
  <si>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</si>
  <si>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</si>
  <si>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</si>
  <si>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</si>
  <si>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</si>
  <si>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</si>
  <si>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</si>
  <si>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</si>
  <si>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</si>
  <si>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</si>
  <si>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</si>
  <si>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</si>
  <si>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</si>
  <si>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</si>
  <si>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</si>
  <si>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</si>
  <si>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</si>
  <si>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</si>
  <si>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</si>
  <si>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</si>
  <si>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</si>
  <si>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</si>
  <si>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</si>
  <si>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</si>
  <si>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</si>
  <si>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</si>
  <si>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</si>
  <si>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</si>
  <si>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</si>
  <si>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</si>
  <si>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</si>
  <si>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</si>
  <si>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</si>
  <si>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</si>
  <si>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</si>
  <si>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</si>
  <si>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</si>
  <si>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</si>
  <si>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</si>
  <si>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</si>
  <si>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</si>
  <si>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</si>
  <si>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</si>
  <si>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</si>
  <si>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</si>
  <si>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</si>
  <si>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</si>
  <si>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</si>
  <si>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</si>
  <si>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</si>
  <si>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</si>
  <si>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</si>
  <si>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</si>
  <si>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</si>
  <si>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</si>
  <si>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</si>
  <si>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</si>
  <si>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</si>
  <si>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</si>
  <si>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</si>
  <si>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</si>
  <si>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</si>
  <si>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</si>
  <si>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</si>
  <si>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</si>
  <si>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</si>
  <si>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</si>
  <si>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</si>
  <si>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</si>
  <si>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</si>
  <si>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</si>
  <si>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</si>
  <si>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</si>
  <si>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</si>
  <si>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</si>
  <si>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</si>
  <si>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</si>
  <si>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</si>
  <si>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</si>
  <si>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</si>
  <si>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</si>
  <si>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</si>
  <si>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</si>
  <si>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</si>
  <si>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</si>
  <si>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</si>
  <si>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</si>
  <si>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</si>
  <si>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</si>
  <si>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</si>
  <si>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</si>
  <si>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</si>
  <si>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</si>
  <si>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</si>
  <si>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</si>
  <si>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</si>
  <si>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</si>
  <si>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</si>
  <si>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</si>
  <si>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</si>
  <si>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</si>
  <si>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</si>
  <si>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</si>
  <si>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</si>
  <si>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</si>
  <si>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</si>
  <si>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</si>
  <si>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</si>
  <si>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</si>
  <si>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</si>
  <si>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</si>
  <si>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</si>
  <si>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</si>
  <si>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</si>
  <si>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</si>
  <si>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</si>
  <si>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</si>
  <si>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</si>
  <si>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</si>
  <si>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</si>
  <si>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</si>
  <si>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</si>
  <si>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</si>
  <si>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</si>
  <si>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</si>
  <si>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</si>
  <si>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</si>
  <si>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</si>
  <si>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</si>
  <si>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</si>
  <si>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</si>
  <si>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</si>
  <si>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</si>
  <si>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</si>
  <si>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</si>
  <si>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</si>
  <si>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</si>
  <si>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</si>
  <si>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</si>
  <si>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</si>
  <si>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</si>
  <si>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</si>
  <si>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</si>
  <si>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</si>
  <si>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</si>
  <si>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</si>
  <si>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</si>
  <si>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</si>
  <si>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</si>
  <si>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</si>
  <si>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</si>
  <si>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</si>
  <si>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</si>
  <si>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</si>
  <si>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</si>
  <si>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</si>
  <si>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</si>
  <si>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</si>
  <si>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</si>
  <si>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</si>
  <si>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</si>
  <si>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</si>
  <si>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</si>
  <si>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</si>
  <si>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</si>
  <si>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</si>
  <si>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</si>
  <si>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</si>
  <si>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</si>
  <si>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</si>
  <si>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</si>
  <si>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</si>
  <si>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</si>
  <si>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</si>
  <si>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</si>
  <si>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</si>
  <si>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</si>
  <si>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</si>
  <si>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</si>
  <si>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</si>
  <si>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</si>
  <si>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</si>
  <si>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</si>
  <si>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</si>
  <si>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</si>
  <si>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</si>
  <si>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</si>
  <si>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</si>
  <si>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</si>
  <si>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</si>
  <si>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</si>
  <si>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</si>
  <si>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</si>
  <si>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</si>
  <si>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</si>
  <si>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</si>
  <si>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</si>
  <si>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</si>
  <si>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</si>
  <si>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</si>
  <si>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</si>
  <si>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</si>
  <si>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</si>
  <si>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</si>
  <si>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</si>
  <si>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</si>
  <si>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</si>
  <si>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</si>
  <si>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</si>
  <si>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</si>
  <si>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</si>
  <si>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</si>
  <si>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</si>
  <si>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</si>
  <si>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</si>
  <si>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</si>
  <si>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</si>
  <si>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</si>
  <si>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</si>
  <si>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</si>
  <si>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</si>
  <si>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</si>
  <si>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</si>
  <si>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</si>
  <si>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</si>
  <si>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</si>
  <si>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</si>
  <si>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</si>
  <si>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</si>
  <si>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</si>
  <si>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</si>
  <si>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</si>
  <si>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</si>
  <si>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</si>
  <si>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</si>
  <si>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</si>
  <si>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</si>
  <si>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</si>
  <si>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</si>
  <si>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</si>
  <si>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</si>
  <si>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</si>
  <si>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</si>
  <si>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</si>
  <si>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</si>
  <si>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</si>
  <si>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</si>
  <si>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</si>
  <si>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</si>
  <si>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</si>
  <si>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</si>
  <si>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</si>
  <si>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</si>
  <si>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</si>
  <si>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</si>
  <si>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</si>
  <si>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</si>
  <si>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</si>
  <si>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</si>
  <si>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</si>
  <si>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</si>
  <si>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</si>
  <si>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</si>
  <si>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</si>
  <si>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</si>
  <si>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</si>
  <si>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</si>
  <si>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</si>
  <si>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</si>
  <si>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</si>
  <si>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</si>
  <si>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</si>
  <si>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</si>
  <si>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</si>
  <si>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</si>
  <si>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</si>
  <si>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</si>
  <si>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</si>
  <si>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</si>
  <si>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</si>
  <si>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</si>
  <si>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</si>
  <si>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</si>
  <si>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</si>
  <si>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</si>
  <si>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</si>
  <si>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</si>
  <si>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</si>
  <si>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</si>
  <si>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</si>
  <si>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</si>
  <si>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</si>
  <si>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</si>
  <si>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</si>
  <si>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</si>
  <si>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</si>
  <si>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</si>
  <si>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</si>
  <si>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</si>
  <si>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</si>
  <si>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</si>
  <si>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</si>
  <si>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</si>
  <si>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</si>
  <si>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</si>
  <si>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</si>
  <si>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</si>
  <si>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</si>
  <si>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</si>
  <si>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</si>
  <si>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</si>
  <si>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</si>
  <si>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</si>
  <si>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</si>
  <si>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</si>
  <si>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</si>
  <si>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</si>
  <si>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</si>
  <si>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</si>
  <si>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</si>
  <si>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</si>
  <si>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</si>
  <si>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</si>
  <si>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</si>
  <si>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</si>
  <si>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</si>
  <si>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</si>
  <si>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</si>
  <si>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</si>
  <si>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</si>
  <si>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</si>
  <si>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</si>
  <si>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</si>
  <si>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</si>
  <si>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</si>
  <si>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</si>
  <si>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</si>
  <si>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</si>
  <si>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</si>
  <si>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</si>
  <si>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</si>
  <si>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</si>
  <si>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</si>
  <si>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</si>
  <si>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</si>
  <si>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</si>
  <si>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</si>
  <si>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</si>
  <si>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</si>
  <si>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</si>
  <si>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</si>
  <si>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</si>
  <si>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</si>
  <si>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</si>
  <si>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</si>
  <si>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</si>
  <si>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</si>
  <si>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</si>
  <si>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</si>
  <si>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</si>
  <si>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</si>
  <si>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</si>
  <si>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</si>
  <si>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</si>
  <si>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</si>
  <si>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</si>
  <si>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</si>
  <si>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</si>
  <si>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</si>
  <si>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</si>
  <si>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</si>
  <si>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</si>
  <si>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</si>
  <si>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</si>
  <si>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</si>
  <si>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</si>
  <si>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</si>
  <si>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</si>
  <si>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</si>
  <si>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</si>
  <si>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</si>
  <si>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</si>
  <si>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</si>
  <si>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</si>
  <si>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</si>
  <si>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</si>
  <si>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</si>
  <si>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</si>
  <si>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</si>
  <si>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</si>
  <si>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</si>
  <si>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</si>
  <si>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</si>
  <si>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</si>
  <si>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</si>
  <si>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</si>
  <si>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</si>
  <si>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</si>
  <si>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</si>
  <si>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</si>
  <si>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</si>
  <si>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</si>
  <si>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</si>
  <si>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</si>
  <si>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</si>
  <si>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</si>
  <si>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</si>
  <si>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</si>
  <si>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</si>
  <si>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</si>
  <si>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</si>
  <si>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</si>
  <si>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</si>
  <si>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</si>
  <si>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</si>
  <si>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</si>
  <si>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</si>
  <si>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</si>
  <si>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</si>
  <si>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</si>
  <si>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</si>
  <si>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</si>
  <si>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</si>
  <si>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</si>
  <si>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</si>
  <si>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</si>
  <si>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</si>
  <si>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</si>
  <si>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</si>
  <si>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</si>
  <si>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</si>
  <si>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</si>
  <si>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</si>
  <si>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</si>
  <si>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</si>
  <si>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</si>
  <si>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</si>
  <si>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</si>
  <si>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</si>
  <si>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</si>
  <si>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</si>
  <si>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</si>
  <si>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</si>
  <si>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</si>
  <si>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</si>
  <si>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</si>
  <si>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</si>
  <si>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</si>
  <si>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</si>
  <si>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</si>
  <si>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</si>
  <si>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</si>
  <si>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</si>
  <si>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</si>
  <si>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</si>
  <si>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</si>
  <si>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</si>
  <si>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</si>
  <si>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</si>
  <si>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</si>
  <si>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</si>
  <si>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</si>
  <si>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</si>
  <si>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</si>
  <si>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</si>
  <si>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</si>
  <si>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</si>
  <si>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</si>
  <si>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</si>
  <si>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</si>
  <si>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</si>
  <si>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</si>
  <si>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</si>
  <si>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</si>
  <si>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</si>
  <si>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</si>
  <si>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</si>
  <si>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</si>
  <si>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</si>
  <si>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</si>
  <si>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</si>
  <si>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</si>
  <si>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</si>
  <si>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</si>
  <si>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</si>
  <si>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</si>
  <si>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</si>
  <si>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</si>
  <si>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</si>
  <si>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</si>
  <si>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</si>
  <si>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</si>
  <si>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</si>
  <si>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</si>
  <si>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</si>
  <si>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</si>
  <si>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</si>
  <si>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</si>
  <si>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</si>
  <si>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</si>
  <si>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</si>
  <si>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</si>
  <si>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</si>
  <si>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</si>
  <si>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</si>
  <si>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</si>
  <si>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</si>
  <si>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</si>
  <si>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</si>
  <si>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</si>
  <si>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</si>
  <si>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</si>
  <si>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</si>
  <si>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</si>
  <si>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</si>
  <si>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</si>
  <si>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</si>
  <si>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</si>
  <si>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</si>
  <si>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</si>
  <si>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</si>
  <si>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</si>
  <si>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</si>
  <si>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</si>
  <si>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</si>
  <si>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</si>
  <si>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</si>
  <si>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</si>
  <si>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</si>
  <si>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</si>
  <si>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</si>
  <si>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</si>
  <si>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</si>
  <si>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</si>
  <si>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</si>
  <si>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</si>
  <si>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</si>
  <si>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</si>
  <si>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</si>
  <si>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</si>
  <si>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</si>
  <si>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</si>
  <si>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</si>
  <si>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</si>
  <si>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</si>
  <si>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</si>
  <si>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</si>
  <si>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</si>
  <si>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</si>
  <si>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</si>
  <si>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</si>
  <si>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</si>
  <si>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</si>
  <si>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</si>
  <si>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</si>
  <si>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</si>
  <si>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</si>
  <si>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</si>
  <si>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</si>
  <si>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</si>
  <si>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</si>
  <si>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</si>
  <si>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</si>
  <si>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</si>
  <si>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</si>
  <si>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</si>
  <si>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</si>
  <si>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</si>
  <si>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</si>
  <si>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</si>
  <si>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</si>
  <si>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</si>
  <si>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</si>
  <si>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</si>
  <si>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</si>
  <si>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</si>
  <si>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</si>
  <si>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</si>
  <si>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</si>
  <si>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</si>
  <si>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</si>
  <si>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</si>
  <si>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</si>
  <si>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</si>
  <si>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</si>
  <si>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</si>
  <si>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</si>
  <si>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</si>
  <si>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</si>
  <si>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</si>
  <si>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</si>
  <si>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</si>
  <si>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</si>
  <si>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</si>
  <si>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</si>
  <si>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</si>
  <si>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</si>
  <si>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</si>
  <si>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</si>
  <si>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</si>
  <si>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</si>
  <si>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</si>
  <si>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</si>
  <si>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</si>
  <si>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</si>
  <si>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</si>
  <si>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</si>
  <si>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</si>
  <si>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</si>
  <si>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</si>
  <si>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</si>
  <si>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</si>
  <si>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</si>
  <si>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</si>
  <si>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</si>
  <si>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</si>
  <si>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</si>
  <si>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</si>
  <si>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</si>
  <si>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</si>
  <si>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</si>
  <si>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</si>
  <si>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</si>
  <si>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</si>
  <si>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</si>
  <si>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</si>
  <si>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</si>
  <si>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</si>
  <si>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</si>
  <si>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</si>
  <si>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</si>
  <si>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</si>
  <si>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</si>
  <si>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</si>
  <si>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</si>
  <si>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</si>
  <si>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</si>
  <si>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</si>
  <si>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</si>
  <si>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</si>
  <si>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</si>
  <si>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</si>
  <si>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</si>
  <si>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</si>
  <si>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</si>
  <si>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</si>
  <si>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</si>
  <si>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</si>
  <si>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</si>
  <si>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</si>
  <si>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</si>
  <si>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</si>
  <si>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</si>
  <si>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</si>
  <si>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</si>
  <si>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</si>
  <si>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</si>
  <si>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</si>
  <si>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</si>
  <si>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</si>
  <si>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</si>
  <si>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</si>
  <si>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</si>
  <si>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</si>
  <si>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</si>
  <si>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</si>
  <si>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</si>
  <si>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</si>
  <si>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</si>
  <si>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</si>
  <si>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</si>
  <si>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</si>
  <si>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</si>
  <si>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</si>
  <si>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</si>
  <si>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</si>
  <si>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</si>
  <si>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</si>
  <si>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</si>
  <si>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</si>
  <si>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</si>
  <si>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</si>
  <si>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</si>
  <si>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</si>
  <si>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</si>
  <si>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</si>
  <si>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</si>
  <si>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</si>
  <si>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</si>
  <si>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</si>
  <si>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</si>
  <si>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</si>
  <si>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</si>
  <si>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</si>
  <si>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</si>
  <si>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</si>
  <si>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</si>
  <si>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</si>
  <si>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</si>
  <si>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</si>
  <si>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</si>
  <si>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</si>
  <si>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</si>
  <si>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</si>
  <si>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</si>
  <si>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</si>
  <si>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</si>
  <si>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</si>
  <si>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</si>
  <si>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</si>
  <si>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</si>
  <si>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</si>
  <si>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</si>
  <si>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</si>
  <si>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</si>
  <si>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</si>
  <si>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</si>
  <si>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</si>
  <si>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</si>
  <si>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</si>
  <si>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</si>
  <si>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</si>
  <si>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</si>
  <si>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</si>
  <si>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</si>
  <si>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</si>
  <si>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</si>
  <si>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</si>
  <si>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</si>
  <si>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</si>
  <si>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</si>
  <si>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</si>
  <si>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</si>
  <si>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</si>
  <si>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</si>
  <si>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</si>
  <si>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</si>
  <si>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</si>
  <si>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</si>
  <si>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</si>
  <si>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</si>
  <si>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</si>
  <si>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</si>
  <si>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</si>
  <si>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</si>
  <si>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</si>
  <si>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</si>
  <si>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</si>
  <si>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</si>
  <si>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</si>
  <si>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</si>
  <si>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</si>
  <si>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</si>
  <si>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</si>
  <si>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</si>
  <si>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</si>
  <si>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</si>
  <si>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</si>
  <si>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</si>
  <si>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</si>
  <si>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</si>
  <si>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</si>
  <si>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</si>
  <si>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</si>
  <si>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</si>
  <si>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</si>
  <si>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</si>
  <si>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</si>
  <si>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</si>
  <si>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</si>
  <si>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</si>
  <si>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</si>
  <si>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</si>
  <si>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</si>
  <si>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</si>
  <si>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</si>
  <si>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</si>
  <si>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</si>
  <si>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</si>
  <si>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</si>
  <si>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</si>
  <si>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</si>
  <si>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</si>
  <si>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</si>
  <si>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</si>
  <si>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</si>
  <si>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</si>
  <si>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</si>
  <si>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</si>
  <si>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</si>
  <si>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</si>
  <si>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</si>
  <si>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</si>
  <si>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</si>
  <si>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</si>
  <si>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</si>
  <si>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</si>
  <si>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</si>
  <si>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</si>
  <si>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</si>
  <si>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</si>
  <si>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</si>
  <si>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</si>
  <si>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</si>
  <si>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</si>
  <si>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</si>
  <si>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</si>
  <si>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</si>
  <si>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</si>
  <si>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</si>
  <si>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</si>
  <si>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</si>
  <si>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</si>
  <si>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</si>
  <si>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</si>
  <si>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</si>
  <si>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</si>
  <si>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</si>
  <si>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</si>
  <si>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</si>
  <si>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</si>
  <si>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</si>
  <si>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</si>
  <si>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</si>
  <si>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</si>
  <si>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</si>
  <si>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</si>
  <si>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</si>
  <si>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</si>
  <si>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</si>
  <si>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</si>
  <si>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</si>
  <si>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</si>
  <si>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</si>
  <si>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</si>
  <si>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</si>
  <si>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</si>
  <si>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</si>
  <si>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</si>
  <si>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</si>
  <si>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</si>
  <si>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</si>
  <si>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</si>
  <si>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</si>
  <si>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</si>
  <si>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</si>
  <si>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</si>
  <si>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</si>
  <si>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</si>
  <si>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</si>
  <si>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</si>
  <si>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</si>
  <si>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</si>
  <si>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</si>
  <si>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</si>
  <si>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</si>
  <si>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</si>
  <si>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</si>
  <si>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</si>
  <si>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</si>
  <si>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</si>
  <si>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</si>
  <si>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</si>
  <si>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</si>
  <si>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</si>
  <si>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</si>
  <si>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</si>
  <si>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</si>
  <si>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</si>
  <si>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</si>
  <si>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</si>
  <si>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</si>
  <si>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</si>
  <si>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</si>
  <si>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</si>
  <si>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</si>
  <si>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</si>
  <si>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</si>
  <si>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</si>
  <si>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</si>
  <si>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</si>
  <si>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</si>
  <si>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</si>
  <si>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</si>
  <si>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</si>
  <si>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</si>
  <si>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</si>
  <si>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</si>
  <si>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</si>
  <si>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</si>
  <si>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</si>
  <si>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</si>
  <si>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</si>
  <si>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</si>
  <si>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</si>
  <si>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</si>
  <si>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</si>
  <si>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</si>
  <si>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</si>
  <si>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</si>
  <si>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</si>
  <si>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</si>
  <si>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</si>
  <si>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</si>
  <si>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</si>
  <si>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</si>
  <si>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</si>
  <si>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</si>
  <si>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</si>
  <si>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</si>
  <si>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</si>
  <si>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</si>
  <si>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</si>
  <si>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</si>
  <si>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</si>
  <si>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</si>
  <si>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</si>
  <si>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</si>
  <si>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</si>
  <si>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</si>
  <si>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</si>
  <si>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</si>
  <si>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</si>
  <si>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</si>
  <si>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</si>
  <si>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</si>
  <si>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</si>
  <si>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</si>
  <si>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</si>
  <si>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</si>
  <si>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</si>
  <si>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</si>
  <si>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</si>
  <si>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</si>
  <si>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</si>
  <si>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</si>
  <si>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</si>
  <si>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</si>
  <si>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</si>
  <si>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</si>
  <si>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</si>
  <si>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</si>
  <si>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</si>
  <si>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</si>
  <si>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</si>
  <si>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</si>
  <si>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</si>
  <si>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</si>
  <si>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</si>
  <si>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</si>
  <si>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</si>
  <si>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</si>
  <si>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</si>
  <si>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</si>
  <si>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</si>
  <si>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</si>
  <si>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</si>
  <si>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</si>
  <si>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</si>
  <si>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</si>
  <si>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</si>
  <si>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</si>
  <si>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</si>
  <si>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</si>
  <si>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</si>
  <si>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</si>
  <si>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</si>
  <si>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</si>
  <si>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</si>
  <si>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</si>
  <si>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</si>
  <si>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</si>
  <si>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</si>
  <si>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</si>
  <si>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</si>
  <si>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</si>
  <si>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</si>
  <si>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</si>
  <si>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</si>
  <si>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</si>
  <si>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</si>
  <si>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</si>
  <si>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</si>
  <si>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</si>
  <si>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</si>
  <si>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</si>
  <si>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</si>
  <si>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</si>
  <si>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</si>
  <si>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</si>
  <si>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</si>
  <si>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</si>
  <si>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</si>
  <si>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</si>
  <si>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</si>
  <si>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</si>
  <si>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</si>
  <si>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</si>
  <si>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</si>
  <si>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</si>
  <si>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</si>
  <si>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</si>
  <si>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</si>
  <si>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</si>
  <si>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</si>
  <si>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</si>
  <si>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</si>
  <si>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</si>
  <si>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</si>
  <si>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</si>
  <si>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</si>
  <si>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</si>
  <si>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</si>
  <si>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</si>
  <si>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</si>
  <si>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</si>
  <si>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</si>
  <si>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</si>
  <si>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</si>
  <si>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</si>
  <si>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</si>
  <si>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</si>
  <si>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</si>
  <si>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</si>
  <si>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</si>
  <si>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</si>
  <si>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</si>
  <si>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</si>
  <si>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</si>
  <si>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</si>
  <si>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</si>
  <si>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</si>
  <si>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</si>
  <si>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</si>
  <si>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</si>
  <si>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</si>
  <si>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</si>
  <si>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</si>
  <si>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</si>
  <si>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</si>
  <si>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</si>
  <si>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</si>
  <si>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</si>
  <si>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</si>
  <si>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</si>
  <si>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</si>
  <si>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</si>
  <si>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</si>
  <si>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</si>
  <si>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</si>
  <si>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</si>
  <si>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</si>
  <si>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</si>
  <si>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</si>
  <si>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</si>
  <si>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</si>
  <si>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</si>
  <si>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</si>
  <si>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</si>
  <si>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</si>
  <si>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</si>
  <si>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</si>
  <si>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</si>
  <si>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</si>
  <si>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</si>
  <si>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</si>
  <si>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</si>
  <si>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</si>
  <si>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</si>
  <si>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</si>
  <si>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</si>
  <si>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</si>
  <si>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</si>
  <si>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</si>
  <si>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</si>
  <si>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</si>
  <si>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</si>
  <si>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</si>
  <si>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</si>
  <si>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</si>
  <si>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</si>
  <si>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</si>
  <si>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</si>
  <si>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</si>
  <si>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</si>
  <si>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</si>
  <si>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</si>
  <si>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</si>
  <si>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</si>
  <si>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</si>
  <si>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</si>
  <si>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</si>
  <si>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</si>
  <si>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</si>
  <si>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</si>
  <si>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</si>
  <si>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</si>
  <si>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</si>
  <si>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</si>
  <si>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</si>
  <si>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</si>
  <si>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</si>
  <si>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</si>
  <si>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</si>
  <si>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</si>
  <si>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</si>
  <si>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</si>
  <si>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</si>
  <si>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</si>
  <si>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</si>
  <si>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</si>
  <si>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</si>
  <si>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</si>
  <si>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</si>
  <si>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</si>
  <si>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</si>
  <si>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</si>
  <si>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</si>
  <si>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</si>
  <si>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</si>
  <si>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</si>
  <si>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</si>
  <si>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</si>
  <si>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</si>
  <si>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</si>
  <si>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</si>
  <si>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</si>
  <si>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</si>
  <si>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</si>
  <si>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</si>
  <si>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</si>
  <si>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</si>
  <si>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</si>
  <si>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</si>
  <si>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</si>
  <si>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</si>
  <si>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</si>
  <si>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</si>
  <si>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</si>
  <si>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</si>
  <si>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</si>
  <si>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</si>
  <si>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</si>
  <si>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</si>
  <si>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</si>
  <si>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</si>
  <si>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</si>
  <si>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</si>
  <si>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</si>
  <si>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</si>
  <si>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</si>
  <si>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</si>
  <si>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</si>
  <si>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</si>
  <si>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</si>
  <si>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</si>
  <si>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</si>
  <si>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</si>
  <si>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</si>
  <si>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</si>
  <si>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</si>
  <si>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</si>
  <si>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</si>
  <si>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</si>
  <si>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</si>
  <si>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</si>
  <si>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</si>
  <si>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</si>
  <si>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</si>
  <si>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</si>
  <si>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</si>
  <si>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</si>
  <si>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</si>
  <si>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</si>
  <si>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</si>
  <si>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</si>
  <si>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</si>
  <si>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</si>
  <si>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</si>
  <si>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</si>
  <si>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</si>
  <si>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</si>
  <si>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</si>
  <si>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</si>
  <si>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</si>
  <si>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</si>
  <si>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</si>
  <si>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</si>
  <si>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</si>
  <si>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</si>
  <si>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</si>
  <si>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</si>
  <si>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</si>
  <si>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</si>
  <si>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</si>
  <si>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</si>
  <si>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</si>
  <si>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</si>
  <si>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</si>
  <si>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</si>
  <si>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</si>
  <si>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</si>
  <si>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</si>
  <si>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</si>
  <si>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</si>
  <si>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</si>
  <si>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</si>
  <si>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</si>
  <si>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</si>
  <si>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</si>
  <si>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</si>
  <si>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</si>
  <si>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</si>
  <si>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</si>
  <si>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</si>
  <si>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</si>
  <si>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</si>
  <si>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</si>
  <si>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</si>
  <si>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</si>
  <si>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</si>
  <si>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</si>
  <si>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</si>
  <si>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</si>
  <si>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</si>
  <si>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</si>
  <si>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</si>
  <si>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</si>
  <si>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</si>
  <si>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</si>
  <si>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</si>
  <si>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</si>
  <si>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</si>
  <si>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</si>
  <si>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</si>
  <si>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</si>
  <si>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</si>
  <si>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</si>
  <si>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</si>
  <si>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</si>
  <si>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</si>
  <si>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</si>
  <si>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</si>
  <si>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</si>
  <si>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</si>
  <si>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</si>
  <si>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</si>
  <si>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</si>
  <si>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</si>
  <si>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</si>
  <si>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</si>
  <si>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</si>
  <si>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</si>
  <si>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</si>
  <si>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</si>
  <si>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</si>
  <si>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</si>
  <si>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</si>
  <si>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</si>
  <si>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</si>
  <si>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</si>
  <si>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</si>
  <si>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</si>
  <si>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</si>
  <si>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</si>
  <si>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</si>
  <si>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</si>
  <si>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</si>
  <si>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</si>
  <si>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</si>
  <si>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</si>
  <si>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</si>
  <si>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</si>
  <si>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</si>
  <si>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</si>
  <si>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</si>
  <si>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</si>
  <si>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</si>
  <si>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</si>
  <si>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</si>
  <si>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</si>
  <si>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</si>
  <si>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</si>
  <si>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</si>
  <si>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</si>
  <si>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</si>
  <si>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</si>
  <si>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</si>
  <si>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</si>
  <si>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</si>
  <si>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</si>
  <si>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</si>
  <si>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</si>
  <si>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</si>
  <si>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</si>
  <si>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</si>
  <si>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</si>
  <si>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</si>
  <si>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</si>
  <si>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</si>
  <si>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</si>
  <si>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</si>
  <si>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</si>
  <si>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</si>
  <si>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</si>
  <si>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</si>
  <si>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</si>
  <si>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</si>
  <si>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</si>
  <si>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</si>
  <si>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</si>
  <si>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</si>
  <si>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</si>
  <si>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</si>
  <si>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</si>
  <si>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</si>
  <si>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</si>
  <si>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</si>
  <si>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</si>
  <si>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</si>
  <si>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</si>
  <si>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</si>
  <si>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</si>
  <si>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</si>
  <si>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</si>
  <si>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</si>
  <si>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</si>
  <si>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</si>
  <si>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</si>
  <si>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</si>
  <si>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</si>
  <si>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</si>
  <si>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</si>
  <si>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</si>
  <si>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</si>
  <si>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</si>
  <si>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</si>
  <si>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</si>
  <si>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</si>
  <si>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</si>
  <si>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</si>
  <si>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</si>
  <si>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</si>
  <si>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</si>
  <si>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</si>
  <si>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</si>
  <si>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</si>
  <si>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</si>
  <si>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</si>
  <si>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</si>
  <si>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</si>
  <si>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</si>
  <si>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</si>
  <si>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</si>
  <si>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</si>
  <si>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</si>
  <si>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</si>
  <si>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</si>
  <si>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</si>
  <si>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</si>
  <si>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</si>
  <si>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</si>
  <si>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</si>
  <si>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</si>
  <si>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</si>
  <si>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</si>
  <si>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</si>
  <si>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</si>
  <si>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</si>
  <si>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</si>
  <si>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</si>
  <si>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</si>
  <si>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</si>
  <si>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</si>
  <si>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</si>
  <si>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</si>
  <si>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</si>
  <si>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</si>
  <si>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</si>
  <si>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</si>
  <si>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</si>
  <si>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</si>
  <si>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</si>
  <si>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</si>
  <si>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</si>
  <si>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</si>
  <si>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</si>
  <si>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</si>
  <si>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</si>
  <si>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</si>
  <si>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</si>
  <si>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</si>
  <si>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</si>
  <si>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</si>
  <si>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</si>
  <si>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</si>
  <si>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</si>
  <si>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</si>
  <si>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</si>
  <si>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</si>
  <si>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</si>
  <si>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</si>
  <si>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</si>
  <si>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</si>
  <si>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</si>
  <si>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</si>
  <si>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</si>
  <si>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</si>
  <si>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</si>
  <si>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</si>
  <si>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</si>
  <si>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</si>
  <si>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</si>
  <si>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</si>
  <si>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</si>
  <si>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</si>
  <si>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</si>
  <si>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</si>
  <si>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</si>
  <si>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</si>
  <si>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</si>
  <si>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</si>
  <si>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</si>
  <si>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</si>
  <si>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</si>
  <si>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</si>
  <si>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</si>
  <si>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</si>
  <si>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</si>
  <si>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</si>
  <si>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</si>
  <si>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</si>
  <si>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</si>
  <si>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</si>
  <si>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</si>
  <si>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</si>
  <si>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</si>
  <si>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</si>
  <si>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</si>
  <si>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</si>
  <si>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</si>
  <si>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</si>
  <si>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</si>
  <si>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</si>
  <si>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</si>
  <si>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</si>
  <si>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</si>
  <si>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</si>
  <si>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</si>
  <si>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</si>
  <si>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</si>
  <si>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</si>
  <si>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</si>
  <si>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</si>
  <si>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</si>
  <si>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</si>
  <si>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</si>
  <si>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</si>
  <si>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</si>
  <si>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</si>
  <si>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</si>
  <si>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</si>
  <si>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</si>
  <si>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</si>
  <si>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</si>
  <si>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</si>
  <si>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</si>
  <si>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</si>
  <si>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</si>
  <si>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</si>
  <si>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</si>
  <si>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</si>
  <si>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</si>
  <si>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</si>
  <si>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</si>
  <si>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</si>
  <si>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</si>
  <si>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</si>
  <si>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</si>
  <si>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</si>
  <si>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</si>
  <si>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</si>
  <si>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</si>
  <si>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</si>
  <si>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</si>
  <si>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</si>
  <si>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</si>
  <si>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</si>
  <si>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</si>
  <si>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</si>
  <si>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</si>
  <si>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</si>
  <si>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</si>
  <si>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</si>
  <si>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</si>
  <si>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</si>
  <si>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</si>
  <si>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</si>
  <si>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</si>
  <si>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</si>
  <si>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</si>
  <si>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</si>
  <si>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</si>
  <si>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</si>
  <si>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</si>
  <si>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</si>
  <si>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</si>
  <si>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</si>
  <si>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</si>
  <si>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</si>
  <si>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</si>
  <si>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</si>
  <si>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</si>
  <si>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</si>
  <si>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</si>
  <si>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</si>
  <si>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</si>
  <si>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</si>
  <si>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</si>
  <si>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</si>
  <si>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</si>
  <si>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</si>
  <si>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</si>
  <si>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</si>
  <si>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</si>
  <si>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</si>
  <si>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</si>
  <si>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</si>
  <si>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</si>
  <si>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</si>
  <si>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</si>
  <si>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</si>
  <si>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</si>
  <si>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</si>
  <si>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</si>
  <si>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</si>
  <si>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</si>
  <si>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</si>
  <si>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</si>
  <si>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</si>
  <si>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</si>
  <si>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</si>
  <si>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</si>
  <si>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</si>
  <si>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</si>
  <si>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</si>
  <si>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</si>
  <si>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</si>
  <si>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</si>
  <si>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</si>
  <si>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</si>
  <si>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</si>
  <si>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</si>
  <si>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</si>
  <si>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</si>
  <si>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</si>
  <si>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</si>
  <si>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</si>
  <si>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</si>
  <si>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</si>
  <si>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</si>
  <si>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</si>
  <si>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</si>
  <si>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</si>
  <si>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</si>
  <si>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</si>
  <si>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</si>
  <si>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</si>
  <si>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</si>
  <si>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</si>
  <si>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</si>
  <si>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</si>
  <si>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</si>
  <si>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</si>
  <si>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</si>
  <si>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</si>
  <si>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</si>
  <si>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</si>
  <si>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</si>
  <si>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</si>
  <si>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</si>
  <si>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</si>
  <si>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</si>
  <si>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</si>
  <si>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</si>
  <si>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</si>
  <si>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</si>
  <si>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</si>
  <si>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</si>
  <si>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</si>
  <si>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</si>
  <si>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</si>
  <si>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</si>
  <si>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</si>
  <si>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</si>
  <si>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</si>
  <si>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</si>
  <si>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</si>
  <si>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</si>
  <si>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</si>
  <si>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</si>
  <si>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</si>
  <si>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</si>
  <si>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</si>
  <si>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</si>
  <si>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</si>
  <si>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</si>
  <si>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</si>
  <si>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</si>
  <si>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</si>
  <si>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</si>
  <si>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</si>
  <si>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</si>
  <si>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</si>
  <si>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</si>
  <si>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</si>
  <si>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</si>
  <si>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</si>
  <si>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</si>
  <si>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</si>
  <si>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</si>
  <si>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</si>
  <si>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</si>
  <si>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</si>
  <si>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</si>
  <si>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</si>
  <si>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</si>
  <si>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</si>
  <si>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</si>
  <si>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</si>
  <si>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</si>
  <si>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</si>
  <si>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</si>
  <si>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</si>
  <si>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</si>
  <si>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</si>
  <si>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</si>
  <si>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</si>
  <si>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</si>
  <si>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</si>
  <si>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</si>
  <si>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</si>
  <si>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</si>
  <si>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</si>
  <si>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</si>
  <si>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</si>
  <si>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</si>
  <si>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</si>
  <si>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</si>
  <si>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</si>
  <si>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</si>
  <si>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</si>
  <si>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</si>
  <si>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</si>
  <si>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</si>
  <si>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</si>
  <si>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</si>
  <si>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</si>
  <si>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</si>
  <si>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</si>
  <si>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</si>
  <si>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</si>
  <si>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</si>
  <si>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</si>
  <si>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</si>
  <si>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</si>
  <si>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</si>
  <si>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</si>
  <si>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</si>
  <si>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</si>
  <si>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</si>
  <si>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</si>
  <si>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</si>
  <si>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</si>
  <si>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</si>
  <si>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</si>
  <si>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</si>
  <si>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</si>
  <si>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</si>
  <si>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</si>
  <si>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</si>
  <si>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</si>
  <si>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</si>
  <si>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</si>
  <si>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</si>
  <si>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</si>
  <si>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</si>
  <si>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</si>
  <si>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</si>
  <si>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</si>
  <si>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</si>
  <si>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</si>
  <si>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</si>
  <si>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</si>
  <si>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</si>
  <si>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</si>
  <si>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</si>
  <si>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</si>
  <si>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</si>
  <si>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</si>
  <si>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</si>
  <si>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</si>
  <si>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</si>
  <si>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</si>
  <si>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</si>
  <si>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</si>
  <si>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</si>
  <si>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</si>
  <si>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</si>
  <si>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</si>
  <si>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</si>
  <si>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</si>
  <si>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</si>
  <si>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</si>
  <si>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</si>
  <si>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</si>
  <si>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</si>
  <si>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</si>
  <si>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</si>
  <si>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</si>
  <si>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</si>
  <si>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</si>
  <si>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</si>
  <si>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</si>
  <si>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</si>
  <si>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</si>
  <si>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</si>
  <si>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</si>
  <si>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</si>
  <si>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</si>
  <si>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</si>
  <si>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</si>
  <si>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</si>
  <si>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</si>
  <si>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</si>
  <si>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</si>
  <si>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</si>
  <si>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</si>
  <si>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</si>
  <si>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</si>
  <si>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</si>
  <si>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</si>
  <si>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</si>
  <si>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</si>
  <si>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</si>
  <si>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</si>
  <si>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</si>
  <si>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</si>
  <si>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</si>
  <si>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</si>
  <si>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</si>
  <si>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</si>
  <si>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</si>
  <si>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</si>
  <si>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</si>
  <si>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</si>
  <si>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</si>
  <si>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</si>
  <si>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</si>
  <si>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</si>
  <si>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</si>
  <si>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</si>
  <si>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</si>
  <si>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</si>
  <si>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</si>
  <si>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</si>
  <si>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</si>
  <si>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</si>
  <si>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</si>
  <si>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</si>
  <si>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</si>
  <si>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</si>
  <si>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</si>
  <si>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</si>
  <si>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</si>
  <si>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</si>
  <si>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</si>
  <si>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</si>
  <si>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</si>
  <si>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</si>
  <si>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</si>
  <si>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</si>
  <si>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</si>
  <si>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</si>
  <si>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</si>
  <si>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</si>
  <si>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</si>
  <si>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</si>
  <si>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</si>
  <si>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</si>
  <si>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</si>
  <si>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</si>
  <si>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</si>
  <si>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</si>
  <si>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</si>
  <si>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</si>
  <si>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</si>
  <si>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</si>
  <si>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</si>
  <si>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</si>
  <si>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</si>
  <si>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</si>
  <si>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</si>
  <si>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</si>
  <si>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</si>
  <si>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</si>
  <si>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</si>
  <si>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</si>
  <si>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</si>
  <si>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</si>
  <si>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</si>
  <si>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</si>
  <si>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</si>
  <si>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</si>
  <si>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</si>
  <si>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</si>
  <si>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</si>
  <si>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</si>
  <si>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</si>
  <si>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</si>
  <si>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</si>
  <si>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</si>
  <si>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</si>
  <si>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</si>
  <si>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</si>
  <si>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</si>
  <si>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</si>
  <si>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</si>
  <si>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</si>
  <si>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</si>
  <si>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</si>
  <si>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</si>
  <si>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</si>
  <si>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</si>
  <si>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</si>
  <si>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</si>
  <si>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</si>
  <si>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</si>
  <si>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</si>
  <si>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</si>
  <si>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</si>
  <si>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</si>
  <si>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</si>
  <si>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</si>
  <si>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</si>
  <si>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</si>
  <si>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</si>
  <si>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</si>
  <si>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</si>
  <si>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</si>
  <si>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</si>
  <si>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</si>
  <si>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</si>
  <si>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</si>
  <si>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</si>
  <si>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</si>
  <si>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</si>
  <si>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</si>
  <si>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</si>
  <si>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</si>
  <si>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</si>
  <si>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</si>
  <si>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</si>
  <si>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</si>
  <si>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</si>
  <si>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</si>
  <si>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</si>
  <si>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</si>
  <si>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</si>
  <si>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</si>
  <si>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</si>
  <si>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</si>
  <si>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</si>
  <si>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</si>
  <si>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</si>
  <si>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</si>
  <si>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</si>
  <si>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</si>
  <si>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</si>
  <si>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</si>
  <si>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</si>
  <si>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</si>
  <si>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</si>
  <si>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</si>
  <si>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</si>
  <si>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</si>
  <si>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</si>
  <si>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</si>
  <si>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</si>
  <si>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</si>
  <si>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</si>
  <si>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</si>
  <si>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</si>
  <si>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</si>
  <si>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</si>
  <si>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</si>
  <si>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</si>
  <si>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</si>
  <si>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</si>
  <si>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</si>
  <si>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</si>
  <si>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</si>
  <si>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</si>
  <si>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</si>
  <si>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</si>
  <si>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</si>
  <si>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</si>
  <si>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</si>
  <si>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</si>
  <si>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</si>
  <si>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</si>
  <si>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</si>
  <si>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</si>
  <si>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</si>
  <si>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</si>
  <si>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</si>
  <si>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</si>
  <si>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</si>
  <si>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</si>
  <si>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</si>
  <si>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</si>
  <si>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</si>
  <si>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</si>
  <si>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</si>
  <si>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</si>
  <si>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</si>
  <si>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</si>
  <si>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</si>
  <si>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</si>
  <si>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</si>
  <si>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</si>
  <si>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</si>
  <si>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</si>
  <si>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</si>
  <si>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</si>
  <si>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</si>
  <si>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</si>
  <si>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</si>
  <si>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</si>
  <si>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</si>
  <si>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</si>
  <si>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</si>
  <si>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</si>
  <si>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</si>
  <si>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</si>
  <si>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</si>
  <si>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</si>
  <si>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</si>
  <si>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</si>
  <si>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</si>
  <si>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</si>
  <si>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</si>
  <si>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</si>
  <si>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</si>
  <si>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</si>
  <si>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</si>
  <si>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</si>
  <si>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</si>
  <si>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</si>
  <si>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</si>
  <si>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</si>
  <si>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</si>
  <si>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</si>
  <si>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</si>
  <si>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</si>
  <si>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</si>
  <si>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</si>
  <si>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</si>
  <si>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</si>
  <si>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</si>
  <si>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</si>
  <si>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</si>
  <si>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</si>
  <si>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</si>
  <si>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</si>
  <si>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</si>
  <si>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</si>
  <si>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</si>
  <si>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</si>
  <si>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</si>
  <si>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</si>
  <si>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</si>
  <si>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</si>
  <si>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</si>
  <si>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</si>
  <si>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</si>
  <si>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</si>
  <si>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</si>
  <si>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</si>
  <si>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</si>
  <si>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</si>
  <si>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</si>
  <si>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</si>
  <si>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</si>
  <si>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</si>
  <si>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</si>
  <si>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</si>
  <si>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</si>
  <si>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</si>
  <si>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</si>
  <si>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</si>
  <si>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</si>
  <si>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</si>
  <si>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</si>
  <si>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</si>
  <si>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</si>
  <si>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</si>
  <si>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</si>
  <si>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</si>
  <si>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</si>
  <si>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</si>
  <si>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</si>
  <si>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</si>
  <si>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</si>
  <si>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</si>
  <si>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</si>
  <si>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</si>
  <si>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</si>
  <si>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</si>
  <si>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</si>
  <si>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</si>
  <si>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</si>
  <si>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</si>
  <si>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</si>
  <si>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</si>
  <si>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</si>
  <si>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</si>
  <si>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</si>
  <si>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</si>
  <si>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</si>
  <si>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</si>
  <si>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</si>
  <si>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</si>
  <si>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</si>
  <si>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</si>
  <si>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</si>
  <si>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</si>
  <si>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</si>
  <si>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</si>
  <si>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</si>
  <si>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</si>
  <si>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</si>
  <si>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</si>
  <si>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</si>
  <si>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</si>
  <si>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</si>
  <si>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</si>
  <si>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</si>
  <si>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</si>
  <si>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</si>
  <si>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</si>
  <si>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</si>
  <si>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</si>
  <si>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</si>
  <si>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</si>
  <si>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</si>
  <si>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</si>
  <si>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</si>
  <si>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</si>
  <si>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</si>
  <si>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</si>
  <si>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</si>
  <si>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</si>
  <si>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</si>
  <si>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</si>
  <si>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</si>
  <si>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</si>
  <si>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</si>
  <si>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</si>
  <si>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</si>
  <si>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</si>
  <si>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</si>
  <si>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</si>
  <si>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</si>
  <si>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</si>
  <si>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</si>
  <si>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</si>
  <si>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</si>
  <si>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</si>
  <si>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</si>
  <si>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</si>
  <si>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</si>
  <si>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</si>
  <si>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</si>
  <si>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</si>
  <si>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</si>
  <si>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</si>
  <si>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</si>
  <si>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</si>
  <si>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</si>
  <si>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</si>
  <si>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</si>
  <si>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</si>
  <si>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</si>
  <si>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</si>
  <si>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</si>
  <si>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</si>
  <si>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</si>
  <si>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</si>
  <si>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</si>
  <si>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</si>
  <si>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</si>
  <si>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</si>
  <si>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</si>
  <si>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</si>
  <si>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</si>
  <si>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</si>
  <si>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</si>
  <si>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</si>
  <si>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</si>
  <si>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</si>
  <si>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</si>
  <si>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</si>
  <si>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</si>
  <si>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</si>
  <si>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</si>
  <si>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</si>
  <si>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</si>
  <si>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</si>
  <si>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</si>
  <si>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</si>
  <si>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</si>
  <si>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</si>
  <si>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</si>
  <si>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</si>
  <si>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</si>
  <si>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</si>
  <si>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</si>
  <si>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</si>
  <si>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</si>
  <si>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</si>
  <si>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</si>
  <si>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</si>
  <si>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</si>
  <si>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</si>
  <si>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</si>
  <si>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</si>
  <si>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</si>
  <si>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</si>
  <si>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</si>
  <si>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</si>
  <si>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</si>
  <si>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</si>
  <si>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</si>
  <si>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</si>
  <si>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</si>
  <si>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</si>
  <si>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</si>
  <si>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</si>
  <si>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</si>
  <si>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</si>
  <si>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</si>
  <si>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</si>
  <si>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</si>
  <si>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</si>
  <si>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</si>
  <si>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</si>
  <si>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</si>
  <si>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</si>
  <si>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</si>
  <si>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</si>
  <si>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</si>
  <si>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</si>
  <si>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</si>
  <si>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</si>
  <si>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</si>
  <si>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</si>
  <si>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</si>
  <si>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</si>
  <si>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</si>
  <si>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</si>
  <si>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</si>
  <si>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</si>
  <si>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</si>
  <si>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</si>
  <si>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</si>
  <si>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</si>
  <si>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</si>
  <si>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</si>
  <si>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</si>
  <si>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</si>
  <si>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</si>
  <si>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</si>
  <si>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</si>
  <si>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</si>
  <si>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</si>
  <si>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</si>
  <si>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</si>
  <si>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</si>
  <si>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</si>
  <si>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</si>
  <si>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</si>
  <si>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</si>
  <si>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</si>
  <si>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</si>
  <si>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</si>
  <si>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</si>
  <si>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</si>
  <si>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</si>
  <si>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</si>
  <si>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</si>
  <si>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</si>
  <si>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</si>
  <si>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</si>
  <si>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</si>
  <si>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</si>
  <si>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</si>
  <si>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</si>
  <si>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</si>
  <si>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</si>
  <si>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</si>
  <si>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</si>
  <si>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</si>
  <si>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</si>
  <si>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</si>
  <si>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</si>
  <si>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</si>
  <si>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</si>
  <si>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</si>
  <si>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</si>
  <si>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</si>
  <si>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</si>
  <si>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</si>
  <si>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</si>
  <si>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</si>
  <si>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</si>
  <si>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</si>
  <si>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</si>
  <si>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</si>
  <si>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</si>
  <si>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</si>
  <si>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</si>
  <si>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</si>
  <si>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</si>
  <si>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</si>
  <si>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</si>
  <si>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</si>
  <si>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</si>
  <si>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</si>
  <si>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</si>
  <si>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</si>
  <si>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</si>
  <si>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</si>
  <si>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</si>
  <si>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</si>
  <si>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</si>
  <si>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</si>
  <si>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</si>
  <si>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</si>
  <si>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</si>
  <si>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</si>
  <si>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</si>
  <si>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</si>
  <si>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</si>
  <si>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</si>
  <si>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</si>
  <si>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</si>
  <si>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</si>
  <si>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</si>
  <si>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</si>
  <si>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</si>
  <si>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</si>
  <si>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</si>
  <si>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</si>
  <si>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</si>
  <si>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</si>
  <si>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</si>
  <si>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</si>
  <si>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</si>
  <si>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</si>
  <si>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</si>
  <si>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</si>
  <si>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</si>
  <si>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</si>
  <si>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</si>
  <si>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</si>
  <si>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</si>
  <si>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</si>
  <si>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</si>
  <si>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</si>
  <si>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</si>
  <si>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</si>
  <si>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</si>
  <si>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</si>
  <si>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</si>
  <si>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</si>
  <si>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</si>
  <si>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</si>
  <si>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</si>
  <si>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</si>
  <si>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</si>
  <si>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</si>
  <si>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</si>
  <si>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</si>
  <si>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</si>
  <si>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</si>
  <si>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</si>
  <si>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</si>
  <si>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</si>
  <si>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</si>
  <si>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</si>
  <si>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</si>
  <si>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</si>
  <si>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</si>
  <si>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</si>
  <si>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</si>
  <si>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</si>
  <si>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</si>
  <si>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</si>
  <si>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</si>
  <si>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</si>
  <si>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</si>
  <si>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</si>
  <si>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</si>
  <si>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</si>
  <si>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</si>
  <si>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</si>
  <si>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</si>
  <si>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</si>
  <si>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</si>
  <si>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</si>
  <si>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</si>
  <si>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</si>
  <si>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</si>
  <si>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</si>
  <si>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</si>
  <si>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</si>
  <si>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</si>
  <si>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</si>
  <si>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</si>
  <si>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</si>
  <si>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</si>
  <si>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</si>
  <si>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</si>
  <si>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</si>
  <si>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</si>
  <si>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</si>
  <si>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</si>
  <si>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</si>
  <si>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</si>
  <si>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</si>
  <si>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</si>
  <si>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</si>
  <si>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</si>
  <si>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</si>
  <si>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</si>
  <si>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</si>
  <si>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</si>
  <si>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</si>
  <si>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</si>
  <si>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</si>
  <si>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</si>
  <si>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</si>
  <si>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</si>
  <si>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</si>
  <si>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</si>
  <si>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</si>
  <si>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</si>
  <si>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</si>
  <si>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</si>
  <si>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</si>
  <si>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</si>
  <si>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</si>
  <si>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</si>
  <si>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</si>
  <si>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</si>
  <si>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</si>
  <si>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</si>
  <si>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</si>
  <si>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</si>
  <si>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</si>
  <si>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</si>
  <si>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</si>
  <si>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</si>
  <si>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</si>
  <si>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</si>
  <si>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</si>
  <si>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</si>
  <si>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</si>
  <si>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</si>
  <si>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</si>
  <si>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</si>
  <si>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</si>
  <si>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</si>
  <si>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</si>
  <si>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</si>
  <si>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</si>
  <si>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</si>
  <si>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</si>
  <si>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</si>
  <si>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</si>
  <si>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</si>
  <si>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</si>
  <si>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</si>
  <si>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</si>
  <si>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</si>
  <si>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</si>
  <si>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</si>
  <si>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</si>
  <si>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</si>
  <si>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</si>
  <si>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</si>
  <si>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</si>
  <si>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</si>
  <si>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</si>
  <si>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</si>
  <si>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</si>
  <si>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</si>
  <si>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</si>
  <si>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</si>
  <si>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</si>
  <si>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</si>
  <si>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</si>
  <si>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</si>
  <si>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</si>
  <si>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</si>
  <si>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</si>
  <si>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</si>
  <si>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</si>
  <si>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</si>
  <si>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</si>
  <si>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</si>
  <si>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</si>
  <si>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</si>
  <si>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</si>
  <si>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</si>
  <si>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</si>
  <si>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</si>
  <si>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</si>
  <si>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</si>
  <si>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</si>
  <si>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</si>
  <si>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</si>
  <si>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</si>
  <si>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</si>
  <si>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</si>
  <si>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</si>
  <si>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</si>
  <si>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</si>
  <si>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</si>
  <si>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</si>
  <si>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</si>
  <si>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</si>
  <si>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</si>
  <si>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</si>
  <si>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</si>
  <si>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</si>
  <si>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</si>
  <si>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</si>
  <si>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</si>
  <si>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</si>
  <si>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</si>
  <si>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</si>
  <si>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</si>
  <si>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</si>
  <si>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</si>
  <si>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</si>
  <si>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</si>
  <si>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</si>
  <si>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</si>
  <si>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</si>
  <si>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</si>
  <si>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</si>
  <si>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</si>
  <si>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</si>
  <si>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</si>
  <si>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</si>
  <si>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</si>
  <si>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</si>
  <si>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</si>
  <si>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</si>
  <si>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</si>
  <si>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</si>
  <si>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</si>
  <si>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</si>
  <si>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</si>
  <si>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</si>
  <si>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</si>
  <si>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</si>
  <si>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</si>
  <si>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</si>
  <si>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</si>
  <si>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</si>
  <si>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</si>
  <si>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</si>
  <si>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</si>
  <si>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</si>
  <si>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</si>
  <si>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</si>
  <si>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</si>
  <si>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</si>
  <si>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</si>
  <si>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</si>
  <si>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</si>
  <si>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</si>
  <si>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</si>
  <si>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</si>
  <si>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</si>
  <si>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</si>
  <si>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</si>
  <si>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</si>
  <si>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</si>
  <si>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</si>
  <si>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</si>
  <si>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</si>
  <si>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</si>
  <si>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</si>
  <si>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</si>
  <si>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</si>
  <si>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</si>
  <si>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</si>
  <si>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</si>
  <si>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</si>
  <si>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</si>
  <si>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</si>
  <si>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</si>
  <si>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</si>
  <si>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</si>
  <si>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</si>
  <si>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</si>
  <si>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</si>
  <si>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</si>
  <si>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</si>
  <si>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</si>
  <si>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</si>
  <si>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</si>
  <si>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</si>
  <si>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</si>
  <si>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</si>
  <si>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</si>
  <si>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</si>
  <si>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</si>
  <si>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</si>
  <si>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</si>
  <si>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</si>
  <si>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</si>
  <si>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</si>
  <si>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</si>
  <si>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</si>
  <si>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</si>
  <si>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</si>
  <si>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</si>
  <si>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</si>
  <si>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</si>
  <si>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</si>
  <si>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</si>
  <si>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</si>
  <si>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</si>
  <si>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</si>
  <si>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</si>
  <si>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</si>
  <si>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</si>
  <si>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</si>
  <si>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</si>
  <si>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</si>
  <si>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</si>
  <si>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</si>
  <si>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</si>
  <si>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</si>
  <si>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</si>
  <si>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</si>
  <si>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</si>
  <si>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</si>
  <si>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</si>
  <si>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</si>
  <si>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</si>
  <si>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</si>
  <si>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</si>
  <si>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</si>
  <si>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</si>
  <si>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</si>
  <si>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</si>
  <si>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</si>
  <si>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</si>
  <si>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</si>
  <si>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</si>
  <si>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</si>
  <si>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</si>
  <si>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</si>
  <si>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</si>
  <si>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</si>
  <si>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</si>
  <si>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</si>
  <si>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</si>
  <si>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</si>
  <si>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</si>
  <si>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</si>
  <si>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</si>
  <si>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</si>
  <si>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</si>
  <si>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</si>
  <si>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</si>
  <si>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</si>
  <si>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</si>
  <si>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</si>
  <si>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</si>
  <si>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</si>
  <si>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</si>
  <si>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</si>
  <si>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</si>
  <si>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</si>
  <si>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</si>
  <si>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</si>
  <si>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</si>
  <si>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</si>
  <si>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</si>
  <si>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</si>
  <si>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</si>
  <si>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</si>
  <si>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</si>
  <si>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</si>
  <si>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</si>
  <si>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</si>
  <si>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</si>
  <si>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</si>
  <si>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</si>
  <si>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</si>
  <si>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</si>
  <si>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</si>
  <si>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</si>
  <si>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</si>
  <si>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</si>
  <si>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</si>
  <si>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</si>
  <si>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</si>
  <si>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</si>
  <si>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</si>
  <si>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</si>
  <si>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</si>
  <si>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</si>
  <si>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</si>
  <si>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</si>
  <si>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</si>
  <si>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</si>
  <si>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</si>
  <si>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</si>
  <si>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</si>
  <si>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</si>
  <si>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</si>
  <si>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</si>
  <si>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</si>
  <si>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</si>
  <si>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</si>
  <si>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</si>
  <si>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</si>
  <si>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</si>
  <si>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</si>
  <si>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</si>
  <si>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</si>
  <si>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</si>
  <si>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</si>
  <si>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</si>
  <si>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</si>
  <si>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</si>
  <si>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</si>
  <si>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</si>
  <si>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</si>
  <si>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</si>
  <si>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</si>
  <si>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</si>
  <si>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</si>
  <si>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</si>
  <si>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</si>
  <si>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</si>
  <si>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</si>
  <si>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</si>
  <si>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</si>
  <si>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</si>
  <si>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</si>
  <si>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</si>
  <si>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</si>
  <si>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</si>
  <si>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</si>
  <si>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</si>
  <si>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</si>
  <si>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</si>
  <si>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</si>
  <si>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</si>
  <si>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</si>
  <si>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</si>
  <si>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</si>
  <si>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</si>
  <si>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</si>
  <si>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</si>
  <si>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</si>
  <si>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</si>
  <si>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</si>
  <si>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</si>
  <si>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</si>
  <si>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</si>
  <si>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</si>
  <si>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</si>
  <si>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</si>
  <si>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</si>
  <si>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</si>
  <si>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</si>
  <si>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</si>
  <si>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</si>
  <si>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</si>
  <si>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</si>
  <si>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</si>
  <si>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</si>
  <si>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</si>
  <si>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</si>
  <si>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</si>
  <si>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</si>
  <si>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</si>
  <si>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</si>
  <si>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</si>
  <si>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</si>
  <si>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</si>
  <si>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</si>
  <si>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</si>
  <si>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</si>
  <si>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</si>
  <si>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</si>
  <si>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</si>
  <si>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</si>
  <si>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</si>
  <si>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</si>
  <si>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</si>
  <si>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</si>
  <si>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</si>
  <si>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</si>
  <si>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</si>
  <si>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</si>
  <si>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</si>
  <si>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</si>
  <si>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</si>
  <si>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</si>
  <si>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</si>
  <si>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</si>
  <si>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</si>
  <si>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</si>
  <si>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</si>
  <si>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</si>
  <si>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</si>
  <si>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</si>
  <si>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</si>
  <si>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</si>
  <si>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</si>
  <si>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</si>
  <si>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</si>
  <si>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</si>
  <si>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</si>
  <si>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</si>
  <si>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</si>
  <si>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</si>
  <si>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</si>
  <si>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</si>
  <si>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</si>
  <si>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</si>
  <si>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</si>
  <si>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</si>
  <si>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</si>
  <si>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</si>
  <si>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</si>
  <si>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</si>
  <si>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</si>
  <si>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</si>
  <si>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</si>
  <si>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</si>
  <si>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</si>
  <si>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</si>
  <si>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</si>
  <si>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</si>
  <si>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</si>
  <si>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</si>
  <si>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</si>
  <si>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</si>
  <si>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</si>
  <si>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</si>
  <si>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</si>
  <si>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</si>
  <si>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</si>
  <si>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</si>
  <si>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</si>
  <si>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</si>
  <si>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</si>
  <si>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</si>
  <si>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</si>
  <si>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</si>
  <si>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</si>
  <si>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</si>
  <si>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</si>
  <si>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</si>
  <si>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</si>
  <si>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</si>
  <si>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</si>
  <si>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</si>
  <si>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</si>
  <si>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</si>
  <si>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</si>
  <si>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</si>
  <si>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</si>
  <si>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</si>
  <si>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</si>
  <si>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</si>
  <si>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</si>
  <si>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</si>
  <si>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</si>
  <si>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</si>
  <si>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</si>
  <si>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</si>
  <si>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</si>
  <si>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</si>
  <si>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</si>
  <si>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</si>
  <si>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</si>
  <si>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</si>
  <si>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</si>
  <si>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</si>
  <si>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</si>
  <si>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</si>
  <si>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</si>
  <si>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</si>
  <si>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</si>
  <si>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</si>
  <si>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</si>
  <si>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</si>
  <si>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</si>
  <si>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</si>
  <si>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</si>
  <si>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</si>
  <si>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</si>
  <si>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</si>
  <si>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</si>
  <si>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</si>
  <si>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</si>
  <si>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</si>
  <si>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</si>
  <si>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</si>
  <si>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</si>
  <si>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</si>
  <si>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</si>
  <si>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</si>
  <si>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</si>
  <si>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</si>
  <si>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</si>
  <si>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</si>
  <si>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</si>
  <si>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</si>
  <si>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</si>
  <si>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</si>
  <si>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</si>
  <si>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</si>
  <si>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</si>
  <si>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</si>
  <si>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</si>
  <si>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</si>
  <si>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</si>
  <si>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</si>
  <si>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</si>
  <si>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</si>
  <si>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</si>
  <si>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</si>
  <si>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</si>
  <si>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</si>
  <si>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</si>
  <si>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</si>
  <si>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</si>
  <si>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</si>
  <si>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</si>
  <si>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</si>
  <si>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</si>
  <si>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</si>
  <si>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</si>
  <si>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</si>
  <si>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</si>
  <si>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</si>
  <si>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</si>
  <si>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</si>
  <si>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</si>
  <si>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</si>
  <si>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</si>
  <si>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</si>
  <si>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</si>
  <si>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</si>
  <si>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</si>
  <si>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</si>
  <si>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</si>
  <si>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</si>
  <si>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</si>
  <si>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</si>
  <si>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</si>
  <si>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</si>
  <si>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</si>
  <si>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</si>
  <si>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</si>
  <si>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</si>
  <si>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</si>
  <si>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</si>
  <si>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</si>
  <si>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</si>
  <si>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</si>
  <si>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</si>
  <si>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</si>
  <si>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</si>
  <si>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</si>
  <si>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</si>
  <si>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</si>
  <si>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</si>
  <si>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</si>
  <si>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</si>
  <si>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</si>
  <si>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</si>
  <si>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</si>
  <si>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</si>
  <si>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</si>
  <si>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</si>
  <si>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</si>
  <si>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</si>
  <si>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</si>
  <si>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</si>
  <si>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</si>
  <si>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</si>
  <si>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</si>
  <si>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</si>
  <si>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</si>
  <si>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</si>
  <si>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</si>
  <si>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</si>
  <si>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</si>
  <si>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</si>
  <si>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</si>
  <si>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</si>
  <si>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</si>
  <si>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</si>
  <si>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</si>
  <si>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</si>
  <si>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</si>
  <si>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</si>
  <si>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</si>
  <si>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</si>
  <si>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</si>
  <si>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</si>
  <si>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</si>
  <si>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</si>
  <si>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</si>
  <si>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</si>
  <si>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</si>
  <si>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</si>
  <si>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</si>
  <si>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</si>
  <si>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</si>
  <si>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</si>
  <si>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</si>
  <si>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</si>
  <si>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</si>
  <si>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</si>
  <si>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</si>
  <si>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</si>
  <si>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</si>
  <si>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</si>
  <si>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</si>
  <si>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</si>
  <si>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</si>
  <si>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</si>
  <si>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</si>
  <si>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</si>
  <si>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</si>
  <si>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</si>
  <si>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</si>
  <si>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</si>
  <si>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</si>
  <si>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</si>
  <si>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</si>
  <si>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</si>
  <si>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</si>
  <si>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</si>
  <si>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</si>
  <si>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</si>
  <si>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</si>
  <si>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</si>
  <si>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</si>
  <si>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</si>
  <si>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</si>
  <si>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</si>
  <si>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</si>
  <si>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</si>
  <si>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</si>
  <si>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</si>
  <si>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</si>
  <si>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</si>
  <si>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</si>
  <si>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</si>
  <si>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</si>
  <si>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</si>
  <si>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</si>
  <si>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</si>
  <si>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</si>
  <si>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</si>
  <si>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</si>
  <si>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</si>
  <si>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</si>
  <si>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</si>
  <si>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</si>
  <si>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</si>
  <si>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</si>
  <si>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</si>
  <si>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</si>
  <si>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</si>
  <si>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</si>
  <si>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</si>
  <si>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</si>
  <si>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</si>
  <si>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</si>
  <si>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</si>
  <si>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</si>
  <si>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</si>
  <si>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</si>
  <si>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</si>
  <si>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</si>
  <si>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</si>
  <si>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</si>
  <si>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</si>
  <si>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</si>
  <si>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</si>
  <si>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</si>
  <si>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</si>
  <si>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</si>
  <si>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</si>
  <si>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</si>
  <si>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</si>
  <si>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</si>
  <si>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</si>
  <si>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</si>
  <si>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</si>
  <si>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</si>
  <si>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</si>
  <si>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</si>
  <si>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</si>
  <si>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</si>
  <si>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</si>
  <si>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</si>
  <si>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</si>
  <si>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</si>
  <si>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</si>
  <si>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</si>
  <si>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</si>
  <si>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</si>
  <si>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</si>
  <si>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</si>
  <si>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</si>
  <si>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</si>
  <si>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</si>
  <si>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</si>
  <si>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</si>
  <si>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</si>
  <si>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</si>
  <si>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</si>
  <si>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</si>
  <si>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</si>
  <si>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</si>
  <si>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</si>
  <si>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</si>
  <si>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</si>
  <si>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</si>
  <si>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</si>
  <si>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</si>
  <si>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</si>
  <si>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</si>
  <si>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</si>
  <si>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</si>
  <si>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</si>
  <si>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</si>
  <si>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</si>
  <si>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</si>
  <si>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</si>
  <si>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</si>
  <si>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</si>
  <si>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</si>
  <si>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</si>
  <si>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</si>
  <si>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</si>
  <si>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</si>
  <si>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</si>
  <si>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</si>
  <si>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</si>
  <si>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</si>
  <si>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</si>
  <si>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</si>
  <si>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</si>
  <si>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</si>
  <si>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</si>
  <si>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</si>
  <si>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</si>
  <si>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</si>
  <si>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</si>
  <si>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</si>
  <si>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</si>
  <si>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</si>
  <si>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</si>
  <si>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</si>
  <si>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</si>
  <si>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</si>
  <si>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</si>
  <si>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</si>
  <si>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</si>
  <si>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</si>
  <si>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</si>
  <si>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</si>
  <si>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</si>
  <si>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</si>
  <si>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</si>
  <si>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</si>
  <si>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</si>
  <si>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</si>
  <si>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</si>
  <si>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</si>
  <si>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</si>
  <si>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</si>
  <si>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</si>
  <si>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</si>
  <si>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</si>
  <si>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</si>
  <si>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</si>
  <si>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</si>
  <si>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</si>
  <si>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</si>
  <si>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</si>
  <si>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</si>
  <si>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</si>
  <si>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</si>
  <si>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</si>
  <si>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</si>
  <si>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</si>
  <si>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</si>
  <si>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</si>
  <si>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</si>
  <si>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</si>
  <si>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</si>
  <si>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</si>
  <si>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</si>
  <si>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</si>
  <si>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</si>
  <si>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</si>
  <si>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</si>
  <si>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</si>
  <si>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</si>
  <si>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</si>
  <si>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</si>
  <si>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</si>
  <si>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</si>
  <si>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</si>
  <si>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</si>
  <si>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</si>
  <si>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</si>
  <si>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</si>
  <si>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</si>
  <si>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</si>
  <si>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</si>
  <si>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</si>
  <si>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</si>
  <si>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</si>
  <si>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</si>
  <si>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</si>
  <si>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</si>
  <si>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</si>
  <si>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</si>
  <si>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</si>
  <si>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</si>
  <si>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</si>
  <si>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</si>
  <si>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</si>
  <si>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</si>
  <si>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</si>
  <si>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</si>
  <si>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</si>
  <si>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</si>
  <si>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</si>
  <si>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</si>
  <si>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</si>
  <si>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</si>
  <si>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</si>
  <si>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</si>
  <si>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</si>
  <si>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</si>
  <si>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</si>
  <si>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</si>
  <si>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</si>
  <si>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</si>
  <si>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</si>
  <si>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</si>
  <si>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</si>
  <si>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</si>
  <si>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</si>
  <si>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</si>
  <si>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</si>
  <si>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</si>
  <si>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</si>
  <si>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</si>
  <si>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</si>
  <si>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</si>
  <si>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</si>
  <si>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</si>
  <si>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</si>
  <si>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</si>
  <si>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</si>
  <si>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</si>
  <si>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</si>
  <si>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</si>
  <si>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</si>
  <si>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</si>
  <si>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</si>
  <si>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</si>
  <si>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</si>
  <si>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</si>
  <si>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</si>
  <si>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</si>
  <si>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</si>
  <si>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</si>
  <si>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</si>
  <si>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</si>
  <si>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</si>
  <si>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</si>
  <si>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</si>
  <si>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</si>
  <si>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</si>
  <si>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</si>
  <si>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</si>
  <si>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</si>
  <si>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</si>
  <si>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</si>
  <si>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</si>
  <si>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</si>
  <si>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</si>
  <si>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</si>
  <si>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</si>
  <si>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</si>
  <si>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</si>
  <si>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</si>
  <si>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</si>
  <si>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</si>
  <si>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</si>
  <si>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</si>
  <si>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</si>
  <si>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</si>
  <si>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</si>
  <si>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</si>
  <si>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</si>
  <si>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</si>
  <si>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</si>
  <si>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</si>
  <si>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</si>
  <si>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</si>
  <si>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</si>
  <si>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</si>
  <si>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</si>
  <si>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</si>
  <si>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</si>
  <si>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</si>
  <si>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</si>
  <si>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</si>
  <si>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</si>
  <si>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</si>
  <si>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</si>
  <si>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</si>
  <si>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</si>
  <si>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</si>
  <si>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</si>
  <si>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</si>
  <si>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</si>
  <si>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</si>
  <si>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</si>
  <si>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</si>
  <si>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</si>
  <si>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</si>
  <si>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</si>
  <si>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</si>
  <si>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</si>
  <si>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</si>
  <si>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</si>
  <si>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</si>
  <si>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</si>
  <si>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</si>
  <si>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</si>
  <si>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</si>
  <si>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</si>
  <si>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</si>
  <si>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</si>
  <si>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</si>
  <si>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</si>
  <si>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</si>
  <si>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</si>
  <si>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</si>
  <si>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</si>
  <si>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</si>
  <si>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</si>
  <si>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</si>
  <si>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</si>
  <si>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</si>
  <si>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</si>
  <si>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</si>
  <si>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</si>
  <si>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</si>
  <si>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</si>
  <si>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</si>
  <si>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</si>
  <si>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</si>
  <si>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</si>
  <si>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</si>
  <si>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</si>
  <si>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</si>
  <si>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</si>
  <si>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</si>
  <si>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</si>
  <si>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</si>
  <si>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</si>
  <si>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</si>
  <si>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</si>
  <si>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</si>
  <si>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</si>
  <si>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</si>
  <si>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</si>
  <si>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</si>
  <si>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</si>
  <si>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</si>
  <si>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</si>
  <si>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</si>
  <si>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</si>
  <si>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</si>
  <si>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</si>
  <si>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</si>
  <si>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</si>
  <si>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</si>
  <si>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</si>
  <si>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</si>
  <si>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</si>
  <si>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</si>
  <si>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</si>
  <si>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</si>
  <si>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</si>
  <si>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</si>
  <si>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</si>
  <si>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</si>
  <si>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</si>
  <si>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</si>
  <si>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</si>
  <si>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</si>
  <si>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</si>
  <si>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</si>
  <si>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</si>
  <si>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</si>
  <si>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</si>
  <si>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</si>
  <si>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</si>
  <si>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</si>
  <si>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</si>
  <si>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</si>
  <si>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</si>
  <si>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</si>
  <si>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</si>
  <si>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</si>
  <si>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</si>
  <si>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</si>
  <si>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</si>
  <si>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</si>
  <si>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</si>
  <si>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</si>
  <si>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</si>
  <si>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</si>
  <si>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</si>
  <si>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</si>
  <si>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</si>
  <si>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</si>
  <si>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</si>
  <si>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</si>
  <si>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</si>
  <si>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</si>
  <si>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</si>
  <si>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</si>
  <si>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</si>
  <si>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</si>
  <si>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</si>
  <si>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</si>
  <si>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</si>
  <si>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</si>
  <si>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</si>
  <si>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</si>
  <si>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</si>
  <si>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</si>
  <si>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</si>
  <si>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</si>
  <si>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</si>
  <si>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</si>
  <si>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</si>
  <si>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</si>
  <si>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</si>
  <si>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</si>
  <si>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</si>
  <si>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</si>
  <si>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</si>
  <si>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</si>
  <si>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</si>
  <si>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</si>
  <si>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</si>
  <si>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</si>
  <si>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</si>
  <si>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</si>
  <si>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</si>
  <si>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</si>
  <si>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</si>
  <si>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</si>
  <si>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</si>
  <si>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</si>
  <si>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</si>
  <si>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</si>
  <si>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</si>
  <si>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</si>
  <si>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</si>
  <si>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</si>
  <si>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</si>
  <si>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</si>
  <si>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</si>
  <si>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</si>
  <si>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</si>
  <si>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</si>
  <si>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</si>
  <si>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</si>
  <si>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</si>
  <si>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</si>
  <si>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</si>
  <si>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</si>
  <si>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</si>
  <si>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</si>
  <si>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</si>
  <si>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</si>
  <si>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</si>
  <si>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</si>
  <si>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</si>
  <si>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</si>
  <si>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</si>
  <si>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</si>
  <si>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</si>
  <si>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</si>
  <si>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</si>
  <si>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</si>
  <si>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</si>
  <si>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</si>
  <si>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</si>
  <si>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</si>
  <si>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</si>
  <si>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</si>
  <si>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</si>
  <si>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</si>
  <si>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</si>
  <si>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</si>
  <si>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</si>
  <si>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</si>
  <si>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</si>
  <si>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</si>
  <si>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</si>
  <si>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</si>
  <si>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</si>
  <si>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</si>
  <si>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</si>
  <si>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</si>
  <si>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</si>
  <si>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</si>
  <si>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</si>
  <si>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</si>
  <si>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</si>
  <si>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</si>
  <si>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</si>
  <si>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</si>
  <si>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</si>
  <si>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</si>
  <si>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</si>
  <si>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</si>
  <si>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</si>
  <si>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</si>
  <si>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</si>
  <si>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</si>
  <si>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</si>
  <si>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</si>
  <si>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</si>
  <si>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</si>
  <si>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</si>
  <si>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</si>
  <si>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</si>
  <si>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</si>
  <si>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</si>
  <si>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</si>
  <si>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</si>
  <si>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</si>
  <si>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</si>
  <si>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</si>
  <si>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</si>
  <si>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</si>
  <si>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</si>
  <si>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</si>
  <si>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</si>
  <si>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</si>
  <si>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</si>
  <si>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</si>
  <si>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</si>
  <si>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</si>
  <si>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</si>
  <si>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</si>
  <si>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</si>
  <si>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</si>
  <si>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</si>
  <si>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</si>
  <si>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</si>
  <si>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</si>
  <si>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</si>
  <si>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</si>
  <si>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</si>
  <si>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</si>
  <si>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</si>
  <si>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</si>
  <si>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</si>
  <si>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</si>
  <si>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</si>
  <si>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</si>
  <si>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</si>
  <si>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</si>
  <si>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</si>
  <si>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</si>
  <si>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</si>
  <si>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</si>
  <si>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</si>
  <si>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</si>
  <si>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</si>
  <si>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</si>
  <si>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</si>
  <si>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</si>
  <si>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</si>
  <si>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</si>
  <si>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</si>
  <si>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</si>
  <si>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</si>
  <si>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</si>
  <si>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</si>
  <si>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</si>
  <si>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</si>
  <si>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</si>
  <si>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</si>
  <si>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</si>
  <si>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</si>
  <si>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</si>
  <si>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</si>
  <si>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</si>
  <si>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</si>
  <si>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</si>
  <si>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</si>
  <si>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</si>
  <si>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</si>
  <si>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</si>
  <si>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</si>
  <si>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</si>
  <si>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</si>
  <si>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</si>
  <si>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</si>
  <si>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</si>
  <si>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</si>
  <si>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</si>
  <si>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</si>
  <si>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</si>
  <si>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</si>
  <si>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</si>
  <si>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</si>
  <si>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</si>
  <si>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</si>
  <si>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</si>
  <si>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</si>
  <si>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</si>
  <si>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</si>
  <si>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</si>
  <si>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</si>
  <si>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</si>
  <si>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</si>
  <si>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</si>
  <si>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</si>
  <si>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</si>
  <si>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</si>
  <si>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</si>
  <si>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</si>
  <si>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</si>
  <si>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</si>
  <si>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</si>
  <si>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</si>
  <si>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</si>
  <si>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</si>
  <si>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</si>
  <si>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</si>
  <si>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</si>
  <si>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</si>
  <si>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</si>
  <si>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</si>
  <si>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</si>
  <si>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</si>
  <si>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</si>
  <si>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</si>
  <si>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</si>
  <si>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</si>
  <si>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</si>
  <si>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</si>
  <si>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</si>
  <si>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</si>
  <si>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</si>
  <si>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</si>
  <si>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</si>
  <si>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</si>
  <si>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</si>
  <si>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</si>
  <si>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</si>
  <si>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</si>
  <si>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</si>
  <si>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</si>
  <si>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</si>
  <si>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</si>
  <si>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</si>
  <si>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</si>
  <si>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</si>
  <si>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</si>
  <si>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</si>
  <si>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</si>
  <si>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</si>
  <si>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</si>
  <si>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</si>
  <si>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</si>
  <si>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</si>
  <si>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</si>
  <si>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</si>
  <si>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</si>
  <si>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</si>
  <si>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</si>
  <si>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</si>
  <si>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</si>
  <si>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</si>
  <si>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</si>
  <si>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</si>
  <si>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</si>
  <si>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</si>
  <si>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</si>
  <si>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</si>
  <si>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</si>
  <si>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</si>
  <si>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</si>
  <si>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</si>
  <si>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</si>
  <si>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</si>
  <si>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</si>
  <si>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</si>
  <si>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</si>
  <si>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</si>
  <si>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</si>
  <si>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</si>
  <si>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</si>
  <si>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</si>
  <si>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</si>
  <si>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</si>
  <si>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</si>
  <si>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</si>
  <si>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</si>
  <si>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</si>
  <si>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</si>
  <si>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</si>
  <si>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</si>
  <si>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</si>
  <si>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</si>
  <si>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</si>
  <si>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</si>
  <si>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</si>
  <si>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</si>
  <si>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</si>
  <si>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</si>
  <si>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</si>
  <si>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</si>
  <si>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</si>
  <si>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</si>
  <si>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</si>
  <si>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</si>
  <si>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</si>
  <si>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</si>
  <si>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</si>
  <si>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</si>
  <si>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</si>
  <si>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</si>
  <si>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</si>
  <si>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</si>
  <si>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</si>
  <si>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</si>
  <si>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</si>
  <si>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</si>
  <si>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</si>
  <si>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</si>
  <si>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</si>
  <si>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</si>
  <si>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</si>
  <si>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</si>
  <si>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</si>
  <si>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</si>
  <si>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</si>
  <si>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</si>
  <si>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</si>
  <si>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</si>
  <si>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</si>
  <si>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</si>
  <si>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</si>
  <si>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</si>
  <si>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</si>
  <si>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</si>
  <si>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</si>
  <si>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</si>
  <si>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</si>
  <si>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</si>
  <si>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</si>
  <si>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</si>
  <si>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</si>
  <si>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</si>
  <si>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</si>
  <si>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</si>
  <si>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</si>
  <si>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</si>
  <si>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</si>
  <si>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</si>
  <si>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</si>
  <si>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</si>
  <si>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</si>
  <si>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</si>
  <si>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</si>
  <si>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</si>
  <si>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</si>
  <si>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</si>
  <si>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</si>
  <si>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</si>
  <si>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</si>
  <si>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</si>
  <si>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</si>
  <si>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</si>
  <si>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</si>
  <si>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</si>
  <si>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</si>
  <si>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</si>
  <si>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</si>
  <si>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</si>
  <si>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</si>
  <si>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</si>
  <si>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</si>
  <si>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</si>
  <si>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</si>
  <si>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</si>
  <si>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</si>
  <si>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</si>
  <si>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</si>
  <si>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</si>
  <si>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</si>
  <si>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</si>
  <si>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</si>
  <si>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</si>
  <si>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</si>
  <si>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</si>
  <si>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</si>
  <si>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</si>
  <si>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</si>
  <si>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</si>
  <si>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</si>
  <si>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</si>
  <si>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</si>
  <si>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</si>
  <si>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</si>
  <si>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</si>
  <si>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</si>
  <si>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</si>
  <si>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</si>
  <si>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</si>
  <si>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</si>
  <si>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</si>
  <si>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</si>
  <si>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</si>
  <si>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</si>
  <si>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</si>
  <si>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</si>
  <si>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</si>
  <si>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</si>
  <si>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</si>
  <si>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</si>
  <si>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</si>
  <si>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</si>
  <si>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</si>
  <si>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</si>
  <si>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</si>
  <si>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</si>
  <si>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</si>
  <si>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</si>
  <si>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</si>
  <si>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</si>
  <si>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</si>
  <si>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</si>
  <si>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</si>
  <si>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</si>
  <si>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</si>
  <si>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</si>
  <si>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</si>
  <si>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</si>
  <si>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</si>
  <si>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</si>
  <si>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</si>
  <si>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</si>
  <si>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</si>
  <si>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</si>
  <si>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</si>
  <si>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</si>
  <si>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</si>
  <si>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</si>
  <si>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</si>
  <si>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</si>
  <si>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</si>
  <si>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</si>
  <si>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</si>
  <si>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</si>
  <si>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</si>
  <si>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</si>
  <si>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</si>
  <si>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</si>
  <si>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</si>
  <si>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</si>
  <si>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</si>
  <si>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</si>
  <si>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</si>
  <si>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</si>
  <si>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</si>
  <si>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</si>
  <si>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</si>
  <si>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</si>
  <si>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</si>
  <si>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</si>
  <si>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</si>
  <si>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</si>
  <si>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</si>
  <si>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</si>
  <si>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</si>
  <si>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</si>
  <si>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</si>
  <si>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</si>
  <si>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</si>
  <si>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</si>
  <si>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</si>
  <si>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</si>
  <si>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</si>
  <si>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</si>
  <si>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</si>
  <si>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</si>
  <si>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</si>
  <si>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</si>
  <si>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</si>
  <si>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</si>
  <si>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</si>
  <si>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</si>
  <si>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</si>
  <si>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</si>
  <si>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</si>
  <si>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</si>
  <si>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</si>
  <si>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</si>
  <si>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</si>
  <si>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</si>
  <si>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</si>
  <si>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</si>
  <si>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</si>
  <si>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</si>
  <si>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</si>
  <si>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</si>
  <si>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</si>
  <si>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</si>
  <si>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</si>
  <si>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</si>
  <si>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</si>
  <si>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</si>
  <si>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</si>
  <si>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</si>
  <si>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</si>
  <si>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</si>
  <si>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</si>
  <si>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</si>
  <si>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</si>
  <si>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</si>
  <si>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</si>
  <si>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</si>
  <si>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</si>
  <si>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</si>
  <si>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</si>
  <si>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</si>
  <si>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</si>
  <si>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</si>
  <si>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</si>
  <si>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</si>
  <si>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</si>
  <si>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</si>
  <si>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</si>
  <si>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</si>
  <si>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</si>
  <si>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</si>
  <si>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</si>
  <si>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</si>
  <si>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</si>
  <si>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</si>
  <si>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</si>
  <si>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</si>
  <si>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</si>
  <si>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</si>
  <si>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</si>
  <si>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</si>
  <si>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</si>
  <si>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</si>
  <si>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</si>
  <si>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</si>
  <si>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</si>
  <si>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</si>
  <si>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</si>
  <si>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</si>
  <si>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</si>
  <si>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</si>
  <si>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</si>
  <si>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</si>
  <si>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</si>
  <si>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</si>
  <si>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</si>
  <si>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</si>
  <si>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</si>
  <si>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</si>
  <si>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</si>
  <si>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</si>
  <si>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</si>
  <si>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</si>
  <si>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</si>
  <si>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</si>
  <si>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</si>
  <si>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</si>
  <si>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</si>
  <si>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</si>
  <si>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</si>
  <si>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</si>
  <si>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</si>
  <si>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</si>
  <si>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</si>
  <si>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</si>
  <si>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</si>
  <si>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</si>
  <si>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</si>
  <si>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</si>
  <si>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</si>
  <si>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</si>
  <si>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</si>
  <si>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</si>
  <si>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</si>
  <si>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</si>
  <si>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</si>
  <si>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</si>
  <si>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</si>
  <si>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</si>
  <si>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</si>
  <si>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</si>
  <si>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</si>
  <si>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</si>
  <si>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</si>
  <si>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</si>
  <si>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</si>
  <si>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</si>
  <si>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</si>
  <si>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</si>
  <si>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</si>
  <si>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</si>
  <si>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</si>
  <si>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</si>
  <si>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</si>
  <si>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</si>
  <si>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</si>
  <si>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</si>
  <si>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</si>
  <si>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</si>
  <si>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</si>
  <si>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</si>
  <si>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</si>
  <si>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</si>
  <si>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</si>
  <si>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</si>
  <si>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</si>
  <si>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</si>
  <si>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</si>
  <si>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</si>
  <si>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</si>
  <si>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</si>
  <si>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</si>
  <si>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</si>
  <si>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</si>
  <si>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</si>
  <si>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</si>
  <si>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</si>
  <si>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</si>
  <si>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</si>
  <si>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</si>
  <si>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</si>
  <si>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</si>
  <si>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</si>
  <si>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</si>
  <si>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</si>
  <si>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</si>
  <si>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</si>
  <si>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</si>
  <si>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</si>
  <si>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</si>
  <si>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</si>
  <si>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</si>
  <si>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</si>
  <si>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</si>
  <si>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</si>
  <si>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</si>
  <si>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</si>
  <si>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</si>
  <si>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</si>
  <si>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</si>
  <si>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</si>
  <si>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</si>
  <si>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</si>
  <si>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</si>
  <si>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</si>
  <si>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</si>
  <si>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</si>
  <si>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</si>
  <si>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</si>
  <si>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</si>
  <si>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</si>
  <si>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</si>
  <si>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</si>
  <si>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</si>
  <si>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</si>
  <si>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</si>
  <si>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</si>
  <si>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</si>
  <si>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</si>
  <si>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</si>
  <si>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</si>
  <si>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</si>
  <si>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</si>
  <si>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</si>
  <si>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</si>
  <si>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</si>
  <si>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</si>
  <si>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</si>
  <si>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</si>
  <si>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</si>
  <si>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</si>
  <si>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</si>
  <si>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</si>
  <si>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</si>
  <si>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</si>
  <si>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</si>
  <si>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</si>
  <si>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</si>
  <si>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</si>
  <si>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</si>
  <si>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</si>
  <si>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</si>
  <si>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</si>
  <si>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</si>
  <si>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</si>
  <si>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</si>
  <si>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</si>
  <si>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</si>
  <si>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</si>
  <si>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</si>
  <si>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</si>
  <si>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</si>
  <si>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</si>
  <si>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</si>
  <si>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</si>
  <si>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</si>
  <si>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</si>
  <si>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</si>
  <si>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</si>
  <si>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</si>
  <si>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</si>
  <si>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</si>
  <si>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</si>
  <si>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</si>
  <si>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</si>
  <si>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</si>
  <si>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</si>
  <si>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</si>
  <si>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</si>
  <si>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</si>
  <si>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</si>
  <si>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</si>
  <si>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</si>
  <si>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</si>
  <si>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</si>
  <si>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</si>
  <si>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</si>
  <si>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</si>
  <si>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</si>
  <si>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</si>
  <si>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</si>
  <si>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</si>
  <si>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</si>
  <si>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</si>
  <si>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</si>
  <si>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</si>
  <si>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</si>
  <si>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</si>
  <si>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</si>
  <si>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</si>
  <si>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</si>
  <si>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</si>
  <si>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</si>
  <si>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</si>
  <si>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</si>
  <si>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</si>
  <si>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</si>
  <si>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</si>
  <si>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</si>
  <si>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</si>
  <si>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</si>
  <si>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</si>
  <si>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</si>
  <si>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</si>
  <si>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</si>
  <si>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</si>
  <si>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</si>
  <si>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</si>
  <si>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</si>
  <si>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</si>
  <si>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</si>
  <si>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</si>
  <si>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</si>
  <si>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</si>
  <si>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</si>
  <si>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</si>
  <si>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</si>
  <si>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</si>
  <si>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</si>
  <si>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</si>
  <si>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</si>
  <si>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</si>
  <si>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</si>
  <si>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</si>
  <si>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</si>
  <si>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</si>
  <si>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</si>
  <si>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</si>
  <si>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</si>
  <si>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</si>
  <si>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</si>
  <si>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</si>
  <si>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</si>
  <si>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</si>
  <si>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</si>
  <si>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</si>
  <si>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</si>
  <si>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</si>
  <si>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</si>
  <si>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</si>
  <si>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</si>
  <si>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</si>
  <si>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</si>
  <si>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</si>
  <si>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</si>
  <si>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</si>
  <si>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</si>
  <si>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</si>
  <si>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</si>
  <si>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</si>
  <si>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</si>
  <si>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</si>
  <si>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</si>
  <si>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</si>
  <si>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</si>
  <si>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</si>
  <si>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</si>
  <si>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</si>
  <si>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</si>
  <si>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</si>
  <si>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</si>
  <si>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</si>
  <si>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</si>
  <si>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</si>
  <si>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</si>
  <si>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</si>
  <si>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</si>
  <si>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</si>
  <si>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</si>
  <si>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</si>
  <si>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</si>
  <si>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</si>
  <si>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</si>
  <si>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</si>
  <si>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</si>
  <si>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</si>
  <si>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</si>
  <si>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</si>
  <si>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</si>
  <si>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</si>
  <si>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</si>
  <si>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</si>
  <si>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</si>
  <si>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</si>
  <si>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</si>
  <si>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</si>
  <si>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</si>
  <si>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</si>
  <si>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</si>
  <si>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</si>
  <si>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</si>
  <si>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</si>
  <si>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</si>
  <si>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</si>
  <si>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</si>
  <si>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</si>
  <si>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</si>
  <si>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</si>
  <si>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</si>
  <si>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</si>
  <si>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</si>
  <si>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</si>
  <si>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</si>
  <si>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</si>
  <si>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</si>
  <si>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</si>
  <si>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</si>
  <si>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</si>
  <si>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</si>
  <si>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</si>
  <si>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</si>
  <si>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</si>
  <si>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</si>
  <si>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</si>
  <si>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</si>
  <si>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</si>
  <si>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</si>
  <si>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</si>
  <si>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</si>
  <si>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</si>
  <si>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</si>
  <si>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</si>
  <si>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</si>
  <si>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</si>
  <si>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</si>
  <si>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</si>
  <si>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</si>
  <si>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</si>
  <si>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</si>
  <si>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</si>
  <si>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</si>
  <si>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</si>
  <si>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</si>
  <si>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</si>
  <si>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</si>
  <si>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</si>
  <si>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</si>
  <si>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</si>
  <si>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</si>
  <si>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</si>
  <si>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</si>
  <si>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</si>
  <si>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</si>
  <si>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</si>
  <si>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</si>
  <si>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</si>
  <si>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</si>
  <si>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</si>
  <si>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</si>
  <si>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</si>
  <si>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</si>
  <si>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</si>
  <si>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</si>
  <si>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</si>
  <si>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</si>
  <si>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</si>
  <si>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</si>
  <si>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</si>
  <si>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</si>
  <si>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</si>
  <si>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</si>
  <si>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</si>
  <si>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</si>
  <si>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</si>
  <si>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</si>
  <si>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</si>
  <si>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</si>
  <si>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</si>
  <si>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</si>
  <si>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</si>
  <si>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</si>
  <si>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</si>
  <si>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</si>
  <si>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</si>
  <si>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</si>
  <si>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</si>
  <si>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</si>
  <si>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</si>
  <si>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</si>
  <si>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</si>
  <si>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</si>
  <si>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</si>
  <si>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</si>
  <si>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</si>
  <si>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</si>
  <si>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</si>
  <si>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</si>
  <si>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</si>
  <si>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</si>
  <si>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</si>
  <si>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</si>
  <si>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</si>
  <si>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</si>
  <si>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</si>
  <si>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</si>
  <si>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</si>
  <si>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</si>
  <si>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</si>
  <si>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</si>
  <si>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</si>
  <si>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</si>
  <si>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</si>
  <si>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</si>
  <si>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</si>
  <si>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</si>
  <si>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</si>
  <si>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</si>
  <si>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</si>
  <si>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</si>
  <si>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</si>
  <si>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</si>
  <si>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</si>
  <si>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</si>
  <si>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</si>
  <si>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</si>
  <si>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</si>
  <si>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</si>
  <si>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</si>
  <si>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</si>
  <si>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</si>
  <si>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</si>
  <si>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</si>
  <si>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</si>
  <si>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</si>
  <si>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</si>
  <si>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</si>
  <si>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</si>
  <si>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</si>
  <si>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</si>
  <si>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</si>
  <si>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</si>
  <si>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</si>
  <si>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</si>
  <si>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</si>
  <si>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</si>
  <si>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</si>
  <si>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</si>
  <si>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</si>
  <si>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</si>
  <si>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</si>
  <si>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</si>
  <si>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</si>
  <si>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</si>
  <si>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</si>
  <si>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</si>
  <si>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</si>
  <si>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</si>
  <si>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</si>
  <si>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</si>
  <si>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</si>
  <si>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</si>
  <si>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</si>
  <si>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</si>
  <si>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</si>
  <si>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</si>
  <si>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</si>
  <si>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</si>
  <si>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</si>
  <si>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</si>
  <si>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</si>
  <si>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</si>
  <si>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</si>
  <si>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</si>
  <si>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</si>
  <si>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</si>
  <si>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</si>
  <si>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</si>
  <si>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</si>
  <si>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</si>
  <si>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</si>
  <si>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</si>
  <si>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</si>
  <si>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</si>
  <si>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</si>
  <si>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</si>
  <si>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</si>
  <si>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</si>
  <si>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</si>
  <si>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</si>
  <si>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</si>
  <si>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</si>
  <si>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</si>
  <si>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</si>
  <si>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</si>
  <si>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</si>
  <si>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</si>
  <si>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</si>
  <si>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</si>
  <si>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</si>
  <si>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</si>
  <si>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</si>
  <si>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</si>
  <si>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</si>
  <si>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</si>
  <si>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</si>
  <si>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</si>
  <si>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</si>
  <si>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</si>
  <si>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</si>
  <si>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</si>
  <si>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</si>
  <si>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</si>
  <si>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</si>
  <si>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</si>
  <si>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</si>
  <si>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</si>
  <si>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</si>
  <si>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</si>
  <si>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</si>
  <si>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</si>
  <si>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</si>
  <si>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</si>
  <si>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</si>
  <si>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</si>
  <si>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</si>
  <si>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</si>
  <si>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</si>
  <si>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</si>
  <si>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</si>
  <si>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</si>
  <si>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</si>
  <si>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</si>
  <si>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</si>
  <si>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</si>
  <si>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</si>
  <si>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</si>
  <si>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</si>
  <si>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</si>
  <si>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</si>
  <si>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</si>
  <si>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</si>
  <si>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</si>
  <si>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</si>
  <si>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</si>
  <si>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</si>
  <si>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</si>
  <si>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</si>
  <si>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</si>
  <si>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</si>
  <si>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</si>
  <si>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</si>
  <si>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</si>
  <si>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</si>
  <si>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</si>
  <si>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</si>
  <si>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</si>
  <si>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</si>
  <si>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</si>
  <si>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</si>
  <si>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</si>
  <si>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</si>
  <si>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</si>
  <si>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</si>
  <si>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</si>
  <si>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</si>
  <si>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</si>
  <si>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</si>
  <si>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</si>
  <si>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</si>
  <si>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</si>
  <si>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</si>
  <si>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</si>
  <si>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</si>
  <si>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</si>
  <si>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</si>
  <si>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</si>
  <si>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</si>
  <si>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</si>
  <si>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</si>
  <si>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</si>
  <si>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</si>
  <si>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</si>
  <si>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</si>
  <si>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</si>
  <si>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</si>
  <si>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</si>
  <si>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</si>
  <si>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</si>
  <si>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</si>
  <si>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</si>
  <si>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</si>
  <si>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</si>
  <si>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</si>
  <si>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</si>
  <si>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</si>
  <si>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</si>
  <si>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</si>
  <si>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</si>
  <si>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</si>
  <si>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</si>
  <si>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</si>
  <si>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</si>
  <si>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</si>
  <si>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</si>
  <si>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</si>
  <si>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</si>
  <si>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</si>
  <si>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</si>
  <si>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</si>
  <si>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</si>
  <si>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</si>
  <si>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</si>
  <si>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</si>
  <si>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</si>
  <si>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</si>
  <si>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</si>
  <si>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</si>
  <si>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</si>
  <si>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</si>
  <si>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</si>
  <si>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</si>
  <si>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</si>
  <si>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</si>
  <si>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</si>
  <si>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</si>
  <si>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</si>
  <si>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</si>
  <si>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</si>
  <si>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</si>
  <si>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</si>
  <si>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</si>
  <si>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</si>
  <si>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</si>
  <si>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</si>
  <si>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</si>
  <si>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</si>
  <si>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</si>
  <si>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</si>
  <si>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</si>
  <si>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</si>
  <si>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</si>
  <si>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</si>
  <si>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</si>
  <si>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</si>
  <si>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</si>
  <si>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</si>
  <si>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</si>
  <si>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</si>
  <si>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</si>
  <si>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</si>
  <si>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</si>
  <si>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</si>
  <si>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</si>
  <si>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</si>
  <si>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</si>
  <si>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</si>
  <si>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</si>
  <si>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</si>
  <si>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</si>
  <si>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</si>
  <si>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</si>
  <si>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</si>
  <si>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</si>
  <si>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</si>
  <si>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</si>
  <si>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</si>
  <si>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</si>
  <si>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</si>
  <si>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</si>
  <si>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</si>
  <si>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</si>
  <si>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</si>
  <si>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</si>
  <si>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</si>
  <si>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</si>
  <si>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</si>
  <si>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</si>
  <si>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</si>
  <si>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</si>
  <si>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</si>
  <si>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</si>
  <si>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</si>
  <si>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</si>
  <si>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</si>
  <si>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</si>
  <si>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</si>
  <si>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</si>
  <si>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</si>
  <si>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</si>
  <si>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</si>
  <si>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</si>
  <si>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</si>
  <si>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</si>
  <si>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</si>
  <si>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</si>
  <si>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</si>
  <si>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</si>
  <si>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</si>
  <si>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</si>
  <si>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</si>
  <si>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</si>
  <si>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</si>
  <si>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</si>
  <si>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</si>
  <si>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</si>
  <si>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</si>
  <si>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</si>
  <si>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</si>
  <si>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</si>
  <si>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</si>
  <si>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</si>
  <si>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</si>
  <si>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</si>
  <si>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</si>
  <si>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</si>
  <si>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</si>
  <si>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</si>
  <si>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</si>
  <si>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</si>
  <si>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</si>
  <si>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</si>
  <si>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</si>
  <si>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</si>
  <si>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</si>
  <si>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</si>
  <si>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</si>
  <si>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</si>
  <si>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</si>
  <si>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</si>
  <si>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</si>
  <si>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</si>
  <si>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</si>
  <si>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</si>
  <si>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</si>
  <si>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</si>
  <si>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</si>
  <si>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</si>
  <si>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</si>
  <si>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</si>
  <si>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</si>
  <si>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</si>
  <si>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</si>
  <si>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</si>
  <si>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</si>
  <si>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</si>
  <si>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</si>
  <si>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</si>
  <si>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</si>
  <si>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</si>
  <si>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</si>
  <si>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</si>
  <si>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</si>
  <si>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</si>
  <si>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</si>
  <si>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</si>
  <si>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</si>
  <si>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</si>
  <si>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</si>
  <si>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</si>
  <si>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</si>
  <si>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</si>
  <si>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</si>
  <si>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</si>
  <si>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</si>
  <si>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</si>
  <si>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</si>
  <si>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</si>
  <si>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</si>
  <si>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</si>
  <si>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</si>
  <si>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</si>
  <si>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</si>
  <si>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</si>
  <si>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</si>
  <si>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</si>
  <si>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</si>
  <si>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</si>
  <si>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</si>
  <si>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</si>
  <si>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</si>
  <si>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</si>
  <si>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</si>
  <si>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</si>
  <si>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</si>
  <si>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</si>
  <si>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</si>
  <si>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</si>
  <si>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</si>
  <si>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</si>
  <si>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</si>
  <si>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</si>
  <si>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</si>
  <si>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</si>
  <si>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</si>
  <si>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</si>
  <si>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</si>
  <si>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</si>
  <si>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</si>
  <si>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</si>
  <si>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</si>
  <si>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</si>
  <si>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</si>
  <si>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</si>
  <si>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</si>
  <si>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</si>
  <si>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</si>
  <si>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</si>
  <si>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</si>
  <si>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</si>
  <si>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</si>
  <si>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</si>
  <si>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</si>
  <si>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</si>
  <si>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</si>
  <si>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</si>
  <si>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</si>
  <si>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</si>
  <si>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</si>
  <si>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</si>
  <si>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</si>
  <si>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</si>
  <si>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</si>
  <si>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</si>
  <si>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</si>
  <si>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</si>
  <si>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</si>
  <si>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</si>
  <si>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</si>
  <si>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</si>
  <si>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</si>
  <si>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</si>
  <si>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</si>
  <si>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</si>
  <si>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</si>
  <si>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</si>
  <si>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</si>
  <si>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</si>
  <si>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</si>
  <si>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</si>
  <si>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</si>
  <si>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</si>
  <si>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</si>
  <si>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</si>
  <si>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</si>
  <si>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</si>
  <si>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</si>
  <si>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</si>
  <si>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</si>
  <si>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</si>
  <si>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</si>
  <si>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</si>
  <si>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</si>
  <si>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</si>
  <si>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</si>
  <si>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</si>
  <si>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</si>
  <si>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</si>
  <si>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</si>
  <si>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</si>
  <si>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</si>
  <si>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</si>
  <si>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</si>
  <si>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</si>
  <si>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</si>
  <si>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</si>
  <si>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</si>
  <si>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</si>
  <si>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</si>
  <si>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</si>
  <si>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</si>
  <si>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</si>
  <si>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</si>
  <si>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</si>
  <si>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</si>
  <si>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</si>
  <si>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</si>
  <si>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</si>
  <si>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</si>
  <si>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</si>
  <si>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</si>
  <si>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</si>
  <si>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</si>
  <si>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</si>
  <si>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</si>
  <si>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</si>
  <si>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</si>
  <si>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</si>
  <si>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</si>
  <si>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</si>
  <si>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</si>
  <si>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</si>
  <si>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</si>
  <si>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</si>
  <si>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</si>
  <si>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</si>
  <si>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</si>
  <si>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</si>
  <si>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</si>
  <si>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</si>
  <si>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</si>
  <si>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</si>
  <si>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</si>
  <si>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</si>
  <si>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</si>
  <si>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</si>
  <si>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</si>
  <si>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</si>
  <si>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</si>
  <si>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</si>
  <si>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</si>
  <si>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</si>
  <si>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</si>
  <si>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</si>
  <si>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</si>
  <si>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</si>
  <si>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</si>
  <si>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</si>
  <si>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</si>
  <si>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</si>
  <si>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</si>
  <si>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</si>
  <si>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</si>
  <si>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</si>
  <si>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</si>
  <si>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</si>
  <si>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</si>
  <si>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</si>
  <si>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</si>
  <si>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</si>
  <si>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</si>
  <si>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</si>
  <si>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</si>
  <si>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</si>
  <si>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</si>
  <si>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</si>
  <si>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</si>
  <si>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</si>
  <si>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</si>
  <si>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</si>
  <si>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</si>
  <si>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</si>
  <si>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</si>
  <si>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</si>
  <si>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</si>
  <si>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</si>
  <si>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</si>
  <si>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</si>
  <si>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</si>
  <si>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</si>
  <si>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</si>
  <si>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</si>
  <si>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</si>
  <si>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</si>
  <si>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</si>
  <si>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</si>
  <si>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</si>
  <si>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</si>
  <si>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</si>
  <si>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</si>
  <si>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</si>
  <si>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</si>
  <si>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</si>
  <si>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</si>
  <si>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</si>
  <si>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</si>
  <si>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</si>
  <si>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</si>
  <si>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</si>
  <si>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</si>
  <si>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</si>
  <si>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</si>
  <si>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</si>
  <si>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</si>
  <si>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</si>
  <si>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</si>
  <si>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</si>
  <si>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</si>
  <si>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</si>
  <si>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</si>
  <si>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</si>
  <si>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</si>
  <si>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</si>
  <si>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</si>
  <si>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</si>
  <si>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</si>
  <si>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</si>
  <si>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</si>
  <si>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</si>
  <si>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</si>
  <si>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</si>
  <si>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</si>
  <si>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</si>
  <si>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</si>
  <si>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</si>
  <si>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</si>
  <si>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</si>
  <si>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</si>
  <si>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</si>
  <si>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</si>
  <si>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</si>
  <si>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</si>
  <si>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</si>
  <si>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</si>
  <si>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</si>
  <si>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</si>
  <si>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</si>
  <si>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</si>
  <si>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</si>
  <si>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</si>
  <si>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</si>
  <si>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</si>
  <si>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</si>
  <si>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</si>
  <si>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</si>
  <si>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</si>
  <si>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</si>
  <si>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</si>
  <si>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</si>
  <si>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</si>
  <si>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</si>
  <si>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</si>
  <si>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</si>
  <si>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</si>
  <si>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</si>
  <si>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</si>
  <si>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</si>
  <si>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</si>
  <si>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</si>
  <si>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</si>
  <si>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</si>
  <si>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</si>
  <si>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</si>
  <si>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</si>
  <si>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</si>
  <si>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</si>
  <si>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</si>
  <si>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</si>
  <si>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</si>
  <si>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</si>
  <si>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</si>
  <si>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</si>
  <si>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</si>
  <si>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</si>
  <si>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</si>
  <si>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</si>
  <si>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</si>
  <si>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</si>
  <si>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</si>
  <si>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</si>
  <si>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</si>
  <si>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</si>
  <si>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</si>
  <si>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</si>
  <si>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</si>
  <si>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</si>
  <si>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</si>
  <si>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</si>
  <si>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</si>
  <si>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</si>
  <si>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</si>
  <si>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</si>
  <si>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</si>
  <si>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</si>
  <si>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</si>
  <si>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</si>
  <si>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</si>
  <si>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</si>
  <si>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</si>
  <si>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</si>
  <si>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</si>
  <si>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</si>
  <si>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</si>
  <si>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</si>
  <si>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</si>
  <si>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</si>
  <si>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</si>
  <si>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</si>
  <si>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</si>
  <si>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</si>
  <si>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</si>
  <si>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</si>
  <si>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</si>
  <si>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</si>
  <si>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</si>
  <si>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</si>
  <si>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</si>
  <si>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</si>
  <si>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</si>
  <si>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</si>
  <si>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</si>
  <si>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</si>
  <si>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</si>
  <si>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</si>
  <si>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</si>
  <si>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</si>
  <si>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</si>
  <si>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</si>
  <si>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</si>
  <si>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</si>
  <si>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</si>
  <si>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</si>
  <si>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</si>
  <si>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</si>
  <si>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</si>
  <si>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</si>
  <si>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</si>
  <si>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</si>
  <si>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</si>
  <si>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</si>
  <si>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</si>
  <si>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</si>
  <si>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</si>
  <si>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</si>
  <si>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</si>
  <si>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</si>
  <si>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</si>
  <si>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</si>
  <si>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</si>
  <si>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</si>
  <si>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</si>
  <si>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</si>
  <si>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</si>
  <si>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</si>
  <si>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</si>
  <si>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</si>
  <si>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</si>
  <si>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</si>
  <si>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</si>
  <si>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</si>
  <si>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</si>
  <si>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</si>
  <si>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</si>
  <si>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</si>
  <si>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</si>
  <si>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</si>
  <si>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</si>
  <si>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</si>
  <si>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</si>
  <si>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</si>
  <si>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</si>
  <si>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</si>
  <si>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</si>
  <si>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</si>
  <si>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</si>
  <si>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</si>
  <si>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</si>
  <si>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</si>
  <si>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</si>
  <si>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</si>
  <si>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</si>
  <si>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</si>
  <si>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</si>
  <si>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</si>
  <si>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</si>
  <si>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</si>
  <si>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</si>
  <si>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</si>
  <si>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</si>
  <si>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</si>
  <si>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</si>
  <si>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</si>
  <si>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</si>
  <si>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</si>
  <si>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</si>
  <si>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</si>
  <si>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</si>
  <si>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</si>
  <si>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</si>
  <si>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</si>
  <si>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</si>
  <si>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</si>
  <si>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</si>
  <si>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</si>
  <si>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</si>
  <si>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</si>
  <si>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</si>
  <si>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</si>
  <si>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</si>
  <si>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</si>
  <si>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</si>
  <si>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</si>
  <si>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</si>
  <si>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</si>
  <si>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</si>
  <si>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</si>
  <si>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</si>
  <si>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</si>
  <si>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</si>
  <si>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</si>
  <si>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</si>
  <si>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</si>
  <si>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</si>
  <si>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</si>
  <si>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</si>
  <si>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</si>
  <si>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</si>
  <si>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</si>
  <si>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</si>
  <si>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</si>
  <si>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</si>
  <si>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</si>
  <si>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</si>
  <si>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</si>
  <si>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</si>
  <si>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</si>
  <si>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</si>
  <si>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</si>
  <si>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</si>
  <si>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</si>
  <si>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</si>
  <si>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</si>
  <si>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</si>
  <si>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</si>
  <si>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</si>
  <si>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</si>
  <si>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</si>
  <si>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</si>
  <si>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</si>
  <si>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</si>
  <si>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</si>
  <si>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</si>
  <si>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</si>
  <si>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</si>
  <si>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</si>
  <si>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</si>
  <si>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</si>
  <si>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</si>
  <si>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</si>
  <si>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</si>
  <si>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</si>
  <si>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</si>
  <si>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</si>
  <si>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</si>
  <si>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</si>
  <si>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</si>
  <si>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</si>
  <si>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</si>
  <si>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</si>
  <si>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</si>
  <si>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</si>
  <si>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</si>
  <si>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</si>
  <si>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</si>
  <si>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</si>
  <si>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</si>
  <si>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</si>
  <si>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</si>
  <si>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</si>
  <si>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</si>
  <si>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</si>
  <si>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</si>
  <si>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</si>
  <si>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</si>
  <si>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</si>
  <si>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</si>
  <si>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</si>
  <si>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</si>
  <si>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</si>
  <si>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</si>
  <si>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</si>
  <si>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</si>
  <si>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</si>
  <si>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</si>
  <si>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</si>
  <si>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</si>
  <si>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</si>
  <si>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</si>
  <si>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</si>
  <si>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</si>
  <si>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</si>
  <si>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</si>
  <si>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</si>
  <si>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</si>
  <si>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</si>
  <si>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</si>
  <si>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</si>
  <si>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</si>
  <si>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</si>
  <si>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</si>
  <si>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</si>
  <si>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</si>
  <si>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</si>
  <si>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</si>
  <si>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</si>
  <si>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</si>
  <si>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</si>
  <si>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</si>
  <si>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</si>
  <si>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</si>
  <si>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</si>
  <si>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</si>
  <si>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</si>
  <si>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</si>
  <si>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</si>
  <si>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</si>
  <si>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</si>
  <si>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</si>
  <si>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</si>
  <si>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</si>
  <si>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</si>
  <si>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</si>
  <si>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</si>
  <si>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</si>
  <si>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</si>
  <si>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</si>
  <si>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</si>
  <si>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</si>
  <si>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</si>
  <si>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</si>
  <si>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</si>
  <si>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</si>
  <si>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</si>
  <si>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</si>
  <si>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</si>
  <si>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</si>
  <si>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</si>
  <si>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</si>
  <si>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</si>
  <si>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</si>
  <si>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</si>
  <si>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</si>
  <si>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</si>
  <si>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</si>
  <si>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</si>
  <si>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</si>
  <si>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</si>
  <si>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</si>
  <si>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</si>
  <si>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</si>
  <si>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</si>
  <si>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</si>
  <si>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</si>
  <si>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</si>
  <si>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</si>
  <si>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</si>
  <si>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</si>
  <si>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</si>
  <si>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</si>
  <si>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</si>
  <si>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</si>
  <si>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</si>
  <si>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</si>
  <si>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</si>
  <si>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</si>
  <si>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</si>
  <si>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</si>
  <si>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</si>
  <si>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</si>
  <si>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</si>
  <si>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</si>
  <si>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</si>
  <si>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</si>
  <si>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</si>
  <si>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</si>
  <si>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</si>
  <si>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</si>
  <si>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</si>
  <si>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</si>
  <si>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</si>
  <si>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</si>
  <si>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</si>
  <si>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</si>
  <si>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</si>
  <si>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</si>
  <si>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</si>
  <si>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</si>
  <si>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</si>
  <si>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</si>
  <si>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</si>
  <si>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</si>
  <si>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</si>
  <si>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</si>
  <si>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</si>
  <si>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</si>
  <si>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</si>
  <si>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</si>
  <si>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</si>
  <si>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</si>
  <si>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</si>
  <si>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</si>
  <si>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</si>
  <si>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</si>
  <si>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</si>
  <si>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</si>
  <si>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</si>
  <si>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</si>
  <si>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</si>
  <si>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</si>
  <si>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</si>
  <si>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</si>
  <si>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</si>
  <si>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</si>
  <si>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</si>
  <si>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</si>
  <si>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</si>
  <si>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</si>
  <si>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</si>
  <si>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</si>
  <si>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</si>
  <si>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</si>
  <si>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</si>
  <si>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</si>
  <si>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</si>
  <si>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</si>
  <si>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</si>
  <si>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</si>
  <si>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</si>
  <si>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</si>
  <si>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</si>
  <si>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</si>
  <si>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</si>
  <si>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</si>
  <si>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</si>
  <si>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</si>
  <si>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</si>
  <si>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</si>
  <si>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</si>
  <si>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</si>
  <si>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</si>
  <si>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</si>
  <si>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</si>
  <si>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</si>
  <si>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</si>
  <si>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</si>
  <si>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</si>
  <si>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</si>
  <si>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</si>
  <si>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</si>
  <si>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</si>
  <si>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</si>
  <si>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</si>
  <si>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</si>
  <si>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</si>
  <si>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</si>
  <si>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</si>
  <si>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</si>
  <si>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</si>
  <si>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</si>
  <si>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</si>
  <si>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</si>
  <si>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</si>
  <si>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</si>
  <si>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</si>
  <si>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</si>
  <si>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</si>
  <si>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</si>
  <si>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</si>
  <si>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</si>
  <si>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</si>
  <si>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</si>
  <si>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</si>
  <si>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</si>
  <si>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</si>
  <si>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</si>
  <si>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</si>
  <si>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</si>
  <si>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</si>
  <si>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</si>
  <si>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</si>
  <si>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</si>
  <si>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</si>
  <si>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</si>
  <si>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</si>
  <si>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</si>
  <si>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</si>
  <si>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</si>
  <si>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</si>
  <si>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</si>
  <si>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</si>
  <si>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</si>
  <si>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</si>
  <si>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</si>
  <si>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</si>
  <si>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</si>
  <si>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</si>
  <si>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</si>
  <si>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</si>
  <si>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</si>
  <si>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</si>
  <si>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</si>
  <si>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</si>
  <si>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</si>
  <si>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</si>
  <si>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</si>
  <si>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</si>
  <si>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</si>
  <si>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</si>
  <si>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</si>
  <si>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</si>
  <si>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</si>
  <si>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</si>
  <si>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</si>
  <si>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</si>
  <si>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</si>
  <si>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</si>
  <si>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</si>
  <si>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</si>
  <si>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</si>
  <si>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</si>
  <si>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</si>
  <si>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</si>
  <si>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</si>
  <si>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</si>
  <si>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</si>
  <si>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</si>
  <si>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</si>
  <si>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</si>
  <si>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</si>
  <si>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</si>
  <si>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</si>
  <si>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</si>
  <si>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</si>
  <si>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</si>
  <si>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</si>
  <si>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</si>
  <si>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</si>
  <si>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</si>
  <si>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</si>
  <si>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</si>
  <si>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</si>
  <si>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</si>
  <si>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</si>
  <si>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</si>
  <si>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</si>
  <si>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</si>
  <si>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</si>
  <si>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</si>
  <si>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</si>
  <si>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</si>
  <si>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</si>
  <si>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</si>
  <si>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</si>
  <si>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</si>
  <si>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</si>
  <si>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</si>
  <si>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</si>
  <si>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</si>
  <si>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</si>
  <si>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</si>
  <si>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</si>
  <si>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</si>
  <si>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</si>
  <si>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</si>
  <si>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</si>
  <si>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</si>
  <si>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</si>
  <si>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</si>
  <si>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</si>
  <si>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</si>
  <si>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</si>
  <si>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</si>
  <si>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</si>
  <si>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</si>
  <si>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</si>
  <si>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</si>
  <si>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</si>
  <si>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</si>
  <si>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</si>
  <si>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</si>
  <si>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</si>
  <si>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</si>
  <si>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</si>
  <si>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</si>
  <si>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</si>
  <si>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</si>
  <si>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</si>
  <si>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</si>
  <si>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</si>
  <si>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</si>
  <si>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</si>
  <si>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</si>
  <si>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</si>
  <si>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</si>
  <si>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</si>
  <si>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</si>
  <si>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</si>
  <si>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</si>
  <si>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</si>
  <si>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</si>
  <si>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</si>
  <si>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</si>
  <si>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</si>
  <si>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</si>
  <si>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</si>
  <si>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</si>
  <si>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</si>
  <si>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</si>
  <si>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</si>
  <si>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</si>
  <si>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</si>
  <si>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</si>
  <si>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</si>
  <si>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</si>
  <si>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</si>
  <si>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</si>
  <si>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</si>
  <si>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</si>
  <si>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</si>
  <si>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</si>
  <si>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</si>
  <si>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</si>
  <si>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</si>
  <si>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</si>
  <si>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</si>
  <si>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</si>
  <si>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</si>
  <si>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</si>
  <si>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</si>
  <si>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</si>
  <si>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</si>
  <si>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</si>
  <si>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</si>
  <si>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</si>
  <si>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</si>
  <si>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</si>
  <si>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</si>
  <si>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</si>
  <si>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</si>
  <si>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</si>
  <si>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</si>
  <si>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</si>
  <si>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</si>
  <si>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</si>
  <si>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</si>
  <si>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</si>
  <si>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</si>
  <si>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</si>
  <si>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</si>
  <si>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</si>
  <si>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</si>
  <si>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</si>
  <si>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</si>
  <si>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</si>
  <si>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</si>
  <si>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</si>
  <si>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</si>
  <si>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</si>
  <si>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</si>
  <si>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</si>
  <si>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</si>
  <si>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</si>
  <si>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</si>
  <si>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</si>
  <si>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</si>
  <si>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</si>
  <si>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</si>
  <si>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</si>
  <si>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</si>
  <si>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</si>
  <si>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</si>
  <si>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</si>
  <si>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</si>
  <si>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</si>
  <si>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</si>
  <si>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</si>
  <si>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</si>
  <si>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</si>
  <si>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</si>
  <si>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</si>
  <si>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</si>
  <si>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</si>
  <si>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</si>
  <si>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</si>
  <si>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</si>
  <si>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</si>
  <si>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</si>
  <si>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</si>
  <si>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</si>
  <si>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</si>
  <si>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</si>
  <si>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</si>
  <si>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</si>
  <si>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</si>
  <si>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</si>
  <si>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</si>
  <si>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</si>
  <si>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</si>
  <si>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</si>
  <si>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</si>
  <si>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</si>
  <si>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</si>
  <si>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</si>
  <si>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</si>
  <si>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</si>
  <si>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</si>
  <si>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</si>
  <si>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</si>
  <si>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</si>
  <si>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</si>
  <si>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</si>
  <si>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</si>
  <si>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</si>
  <si>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</si>
  <si>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</si>
  <si>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</si>
  <si>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</si>
  <si>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</si>
  <si>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</si>
  <si>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</si>
  <si>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</si>
  <si>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</si>
  <si>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</si>
  <si>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</si>
  <si>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</si>
  <si>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</si>
  <si>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</si>
  <si>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</si>
  <si>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</si>
  <si>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</si>
  <si>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</si>
  <si>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</si>
  <si>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</si>
  <si>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</si>
  <si>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</si>
  <si>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</si>
  <si>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</si>
  <si>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</si>
  <si>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</si>
  <si>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</si>
  <si>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</si>
  <si>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</si>
  <si>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</si>
  <si>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</si>
  <si>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</si>
  <si>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</si>
  <si>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</si>
  <si>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</si>
  <si>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</si>
  <si>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</si>
  <si>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</si>
  <si>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</si>
  <si>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</si>
  <si>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</si>
  <si>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</si>
  <si>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</si>
  <si>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</si>
  <si>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</si>
  <si>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</si>
  <si>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</si>
  <si>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</si>
  <si>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</si>
  <si>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</si>
  <si>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</si>
  <si>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</si>
  <si>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</si>
  <si>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</si>
  <si>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</si>
  <si>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</si>
  <si>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</si>
  <si>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</si>
  <si>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</si>
  <si>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</si>
  <si>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</si>
  <si>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</si>
  <si>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</si>
  <si>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</si>
  <si>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</si>
  <si>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</si>
  <si>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</si>
  <si>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</si>
  <si>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</si>
  <si>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</si>
  <si>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</si>
  <si>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</si>
  <si>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</si>
  <si>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</si>
  <si>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</si>
  <si>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</si>
  <si>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</si>
  <si>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</si>
  <si>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</si>
  <si>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</si>
  <si>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</si>
  <si>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</si>
  <si>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</si>
  <si>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</si>
  <si>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</si>
  <si>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</si>
  <si>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</si>
  <si>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</si>
  <si>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</si>
  <si>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</si>
  <si>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</si>
  <si>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</si>
  <si>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</si>
  <si>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</si>
  <si>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</si>
  <si>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</si>
  <si>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</si>
  <si>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</si>
  <si>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</si>
  <si>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</si>
  <si>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</si>
  <si>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</si>
  <si>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</si>
  <si>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</si>
  <si>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</si>
  <si>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</si>
  <si>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</si>
  <si>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</si>
  <si>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</si>
  <si>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</si>
  <si>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</si>
  <si>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</si>
  <si>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</si>
  <si>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</si>
  <si>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</si>
  <si>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</si>
  <si>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</si>
  <si>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</si>
  <si>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</si>
  <si>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</si>
  <si>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</si>
  <si>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</si>
  <si>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</si>
  <si>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</si>
  <si>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</si>
  <si>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</si>
  <si>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</si>
  <si>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</si>
  <si>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</si>
  <si>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</si>
  <si>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</si>
  <si>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</si>
  <si>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</si>
  <si>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</si>
  <si>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</si>
  <si>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</si>
  <si>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</si>
  <si>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</si>
  <si>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</si>
  <si>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</si>
  <si>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</si>
  <si>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</si>
  <si>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</si>
  <si>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</si>
  <si>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</si>
  <si>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</si>
  <si>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</si>
  <si>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</si>
  <si>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</si>
  <si>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</si>
  <si>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</si>
  <si>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</si>
  <si>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</si>
  <si>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</si>
  <si>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</si>
  <si>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</si>
  <si>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</si>
  <si>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</si>
  <si>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</si>
  <si>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</si>
  <si>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</si>
  <si>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</si>
  <si>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</si>
  <si>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</si>
  <si>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</si>
  <si>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</si>
  <si>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</si>
  <si>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</si>
  <si>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</si>
  <si>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</si>
  <si>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</si>
  <si>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</si>
  <si>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</si>
  <si>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</si>
  <si>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</si>
  <si>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</si>
  <si>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</si>
  <si>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</si>
  <si>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</si>
  <si>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</si>
  <si>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</si>
  <si>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</si>
  <si>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</si>
  <si>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</si>
  <si>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</si>
  <si>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</si>
  <si>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</si>
  <si>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</si>
  <si>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</si>
  <si>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</si>
  <si>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</si>
  <si>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</si>
  <si>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</si>
  <si>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</si>
  <si>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</si>
  <si>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</si>
  <si>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</si>
  <si>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</si>
  <si>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</si>
  <si>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</si>
  <si>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</si>
  <si>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</si>
  <si>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</si>
  <si>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</si>
  <si>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</si>
  <si>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</si>
  <si>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</si>
  <si>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</si>
  <si>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</si>
  <si>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</si>
  <si>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</si>
  <si>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</si>
  <si>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</si>
  <si>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</si>
  <si>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</si>
  <si>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</si>
  <si>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</si>
  <si>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</si>
  <si>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</si>
  <si>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</si>
  <si>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</si>
  <si>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</si>
  <si>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</si>
  <si>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</si>
  <si>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</si>
  <si>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</si>
  <si>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</si>
  <si>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</si>
  <si>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</si>
  <si>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</si>
  <si>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</si>
  <si>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</si>
  <si>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</si>
  <si>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</si>
  <si>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</si>
  <si>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</si>
  <si>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</si>
  <si>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</si>
  <si>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</si>
  <si>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</si>
  <si>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</si>
  <si>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</si>
  <si>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</si>
  <si>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</si>
  <si>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</si>
  <si>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</si>
  <si>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</si>
  <si>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</si>
  <si>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</si>
  <si>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</si>
  <si>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</si>
  <si>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</si>
  <si>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</si>
  <si>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</si>
  <si>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</si>
  <si>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</si>
  <si>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</si>
  <si>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</si>
  <si>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</si>
  <si>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</si>
  <si>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</si>
  <si>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</si>
  <si>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</si>
  <si>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</si>
  <si>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</si>
  <si>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</si>
  <si>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</si>
  <si>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</si>
  <si>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</si>
  <si>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</si>
  <si>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</si>
  <si>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</si>
  <si>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</si>
  <si>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</si>
  <si>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</si>
  <si>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</si>
  <si>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</si>
  <si>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</si>
  <si>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</si>
  <si>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</si>
  <si>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</si>
  <si>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</si>
  <si>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</si>
  <si>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</si>
  <si>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</si>
  <si>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</si>
  <si>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</si>
  <si>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</si>
  <si>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</si>
  <si>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</si>
  <si>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</si>
  <si>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</si>
  <si>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</si>
  <si>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</si>
  <si>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</si>
  <si>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</si>
  <si>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</si>
  <si>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</si>
  <si>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</si>
  <si>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</si>
  <si>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</si>
  <si>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</si>
  <si>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</si>
  <si>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</si>
  <si>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</si>
  <si>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</si>
  <si>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</si>
  <si>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</si>
  <si>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</si>
  <si>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</si>
  <si>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</si>
  <si>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</si>
  <si>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</si>
  <si>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</si>
  <si>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</si>
  <si>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</si>
  <si>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</si>
  <si>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</si>
  <si>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</si>
  <si>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</si>
  <si>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</si>
  <si>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</si>
  <si>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</si>
  <si>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</si>
  <si>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</si>
  <si>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</si>
  <si>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</si>
  <si>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</si>
  <si>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</si>
  <si>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</si>
  <si>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</si>
  <si>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</si>
  <si>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</si>
  <si>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</si>
  <si>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</si>
  <si>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</si>
  <si>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</si>
  <si>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</si>
  <si>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</si>
  <si>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</si>
  <si>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</si>
  <si>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</si>
  <si>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</si>
  <si>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</si>
  <si>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</si>
  <si>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</si>
  <si>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</si>
  <si>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</si>
  <si>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</si>
  <si>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</si>
  <si>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</si>
  <si>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</si>
  <si>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</si>
  <si>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</si>
  <si>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</si>
  <si>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</si>
  <si>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</si>
  <si>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</si>
  <si>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</si>
  <si>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</si>
  <si>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</si>
  <si>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</si>
  <si>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</si>
  <si>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</si>
  <si>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</si>
  <si>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</si>
  <si>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</si>
  <si>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</si>
  <si>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</si>
  <si>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</si>
  <si>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</si>
  <si>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</si>
  <si>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</si>
  <si>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</si>
  <si>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</si>
  <si>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</si>
  <si>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</si>
  <si>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</si>
  <si>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</si>
  <si>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</si>
  <si>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</si>
  <si>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</si>
  <si>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</si>
  <si>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</si>
  <si>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</si>
  <si>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</si>
  <si>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</si>
  <si>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</si>
  <si>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</si>
  <si>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</si>
  <si>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</si>
  <si>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</si>
  <si>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</si>
  <si>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</si>
  <si>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</si>
  <si>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</si>
  <si>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</si>
  <si>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</si>
  <si>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</si>
  <si>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</si>
  <si>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</si>
  <si>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</si>
  <si>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</si>
  <si>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</si>
  <si>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</si>
  <si>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</si>
  <si>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</si>
  <si>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</si>
  <si>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</si>
  <si>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</si>
  <si>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</si>
  <si>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</si>
  <si>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</si>
  <si>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</si>
  <si>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</si>
  <si>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</si>
  <si>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</si>
  <si>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</si>
  <si>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</si>
  <si>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</si>
  <si>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</si>
  <si>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</si>
  <si>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</si>
  <si>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</si>
  <si>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</si>
  <si>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</si>
  <si>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</si>
  <si>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</si>
  <si>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</si>
  <si>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</si>
  <si>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</si>
  <si>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</si>
  <si>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</si>
  <si>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</si>
  <si>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</si>
  <si>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</si>
  <si>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</si>
  <si>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</si>
  <si>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</si>
  <si>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</si>
  <si>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</si>
  <si>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</si>
  <si>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</si>
  <si>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</si>
  <si>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</si>
  <si>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</si>
  <si>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</si>
  <si>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</si>
  <si>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</si>
  <si>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</si>
  <si>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</si>
  <si>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</si>
  <si>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</si>
  <si>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</si>
  <si>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</si>
  <si>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</si>
  <si>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</si>
  <si>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</si>
  <si>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</si>
  <si>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</si>
  <si>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</si>
  <si>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</si>
  <si>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</si>
  <si>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</si>
  <si>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</si>
  <si>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</si>
  <si>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</si>
  <si>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</si>
  <si>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</si>
  <si>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</si>
  <si>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</si>
  <si>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</si>
  <si>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</si>
  <si>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</si>
  <si>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</si>
  <si>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</si>
  <si>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</si>
  <si>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</si>
  <si>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</si>
  <si>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</si>
  <si>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</si>
  <si>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</si>
  <si>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</si>
  <si>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</si>
  <si>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</si>
  <si>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</si>
  <si>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</si>
  <si>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</si>
  <si>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</si>
  <si>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</si>
  <si>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</si>
  <si>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</si>
  <si>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</si>
  <si>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</si>
  <si>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</si>
  <si>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</si>
  <si>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</si>
  <si>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</si>
  <si>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</si>
  <si>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</si>
  <si>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</si>
  <si>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</si>
  <si>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</si>
  <si>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</si>
  <si>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</si>
  <si>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</si>
  <si>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</si>
  <si>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</si>
  <si>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</si>
  <si>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</si>
  <si>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</si>
  <si>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</si>
  <si>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</si>
  <si>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</si>
  <si>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</si>
  <si>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</si>
  <si>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</si>
  <si>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</si>
  <si>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</si>
  <si>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</si>
  <si>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</si>
  <si>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</si>
  <si>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</si>
  <si>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</si>
  <si>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</si>
  <si>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</si>
  <si>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</si>
  <si>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</si>
  <si>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</si>
  <si>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</si>
  <si>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</si>
  <si>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</si>
  <si>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</si>
  <si>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</si>
  <si>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</si>
  <si>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</si>
  <si>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</si>
  <si>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</si>
  <si>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</si>
  <si>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</si>
  <si>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</si>
  <si>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</si>
  <si>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</si>
  <si>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</si>
  <si>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</si>
  <si>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</si>
  <si>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</si>
  <si>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</si>
  <si>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</si>
  <si>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</si>
  <si>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</si>
  <si>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</si>
  <si>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</si>
  <si>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</si>
  <si>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</si>
  <si>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</si>
  <si>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</si>
  <si>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</si>
  <si>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</si>
  <si>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</si>
  <si>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</si>
  <si>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</si>
  <si>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</si>
  <si>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</si>
  <si>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</si>
  <si>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</si>
  <si>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</si>
  <si>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</si>
  <si>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</si>
  <si>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</si>
  <si>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</si>
  <si>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</si>
  <si>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</si>
  <si>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</si>
  <si>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</si>
  <si>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</si>
  <si>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</si>
  <si>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</si>
  <si>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</si>
  <si>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</si>
  <si>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</si>
  <si>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</si>
  <si>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</si>
  <si>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</si>
  <si>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</si>
  <si>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</si>
  <si>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</si>
  <si>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</si>
  <si>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</si>
  <si>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</si>
  <si>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</si>
  <si>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</si>
  <si>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</si>
  <si>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</si>
  <si>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</si>
  <si>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</si>
  <si>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</si>
  <si>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</si>
  <si>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</si>
  <si>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</si>
  <si>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</si>
  <si>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</si>
  <si>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</si>
  <si>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</si>
  <si>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</si>
  <si>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</si>
  <si>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</si>
  <si>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</si>
  <si>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</si>
  <si>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</si>
  <si>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</si>
  <si>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</si>
  <si>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</si>
  <si>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</si>
  <si>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</si>
  <si>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</si>
  <si>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</si>
  <si>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</si>
  <si>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</si>
  <si>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</si>
  <si>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</si>
  <si>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</si>
  <si>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</si>
  <si>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</si>
  <si>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</si>
  <si>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</si>
  <si>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</si>
  <si>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</si>
  <si>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</si>
  <si>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</si>
  <si>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</si>
  <si>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</si>
  <si>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</si>
  <si>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</si>
  <si>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</si>
  <si>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</si>
  <si>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</si>
  <si>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</si>
  <si>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</si>
  <si>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</si>
  <si>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</si>
  <si>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</si>
  <si>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</si>
  <si>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</si>
  <si>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</si>
  <si>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</si>
  <si>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</si>
  <si>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</si>
  <si>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</si>
  <si>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</si>
  <si>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</si>
  <si>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</si>
  <si>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</si>
  <si>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</si>
  <si>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</si>
  <si>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</si>
  <si>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</si>
  <si>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</si>
  <si>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</si>
  <si>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</si>
  <si>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</si>
  <si>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</si>
  <si>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</si>
  <si>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</si>
  <si>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</si>
  <si>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</si>
  <si>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</si>
  <si>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</si>
  <si>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</si>
  <si>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</si>
  <si>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</si>
  <si>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</si>
  <si>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</si>
  <si>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</si>
  <si>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</si>
  <si>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</si>
  <si>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</si>
  <si>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</si>
  <si>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</si>
  <si>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</si>
  <si>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</si>
  <si>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</si>
  <si>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</si>
  <si>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</si>
  <si>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</si>
  <si>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</si>
  <si>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</si>
  <si>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</si>
  <si>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</si>
  <si>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</si>
  <si>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</si>
  <si>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</si>
  <si>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</si>
  <si>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</si>
  <si>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</si>
  <si>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</si>
  <si>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</si>
  <si>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</si>
  <si>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</si>
  <si>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</si>
  <si>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</si>
  <si>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</si>
  <si>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</si>
  <si>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</si>
  <si>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</si>
  <si>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</si>
  <si>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</si>
  <si>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</si>
  <si>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</si>
  <si>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</si>
  <si>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</si>
  <si>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</si>
  <si>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</si>
  <si>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</si>
  <si>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</si>
  <si>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</si>
  <si>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</si>
  <si>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</si>
  <si>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</si>
  <si>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</si>
  <si>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</si>
  <si>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</si>
  <si>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</si>
  <si>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</si>
  <si>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</si>
  <si>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</si>
  <si>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</si>
  <si>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</si>
  <si>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</si>
  <si>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</si>
  <si>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</si>
  <si>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</si>
  <si>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</si>
  <si>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</si>
  <si>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</si>
  <si>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</si>
  <si>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</si>
  <si>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</si>
  <si>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</si>
  <si>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</si>
  <si>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</si>
  <si>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</si>
  <si>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</si>
  <si>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</si>
  <si>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</si>
  <si>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</si>
  <si>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</si>
  <si>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</si>
  <si>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</si>
  <si>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</si>
  <si>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</si>
  <si>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</si>
  <si>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</si>
  <si>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</si>
  <si>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</si>
  <si>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</si>
  <si>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</si>
  <si>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</si>
  <si>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</si>
  <si>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</si>
  <si>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</si>
  <si>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</si>
  <si>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</si>
  <si>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</si>
  <si>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</si>
  <si>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</si>
  <si>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</si>
  <si>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</si>
  <si>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</si>
  <si>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</si>
  <si>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</si>
  <si>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</si>
  <si>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</si>
  <si>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</si>
  <si>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</si>
  <si>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</si>
  <si>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</si>
  <si>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</si>
  <si>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</si>
  <si>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</si>
  <si>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</si>
  <si>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</si>
  <si>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</si>
  <si>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</si>
  <si>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</si>
  <si>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</si>
  <si>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</si>
  <si>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</si>
  <si>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</si>
  <si>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</si>
  <si>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</si>
  <si>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</si>
  <si>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</si>
  <si>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</si>
  <si>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</si>
  <si>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</si>
  <si>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</si>
  <si>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</si>
  <si>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</si>
  <si>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</si>
  <si>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</si>
  <si>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</si>
  <si>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</si>
  <si>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</si>
  <si>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</si>
  <si>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</si>
  <si>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</si>
  <si>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</si>
  <si>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</si>
  <si>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</si>
  <si>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</si>
  <si>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</si>
  <si>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</si>
  <si>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</si>
  <si>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</si>
  <si>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</si>
  <si>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</si>
  <si>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</si>
  <si>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</si>
  <si>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</si>
  <si>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</si>
  <si>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</si>
  <si>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</si>
  <si>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</si>
  <si>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</si>
  <si>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</si>
  <si>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</si>
  <si>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</si>
  <si>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</si>
  <si>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</si>
  <si>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</si>
  <si>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</si>
  <si>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</si>
  <si>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</si>
  <si>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</si>
  <si>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</si>
  <si>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</si>
  <si>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</si>
  <si>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</si>
  <si>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</si>
  <si>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</si>
  <si>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</si>
  <si>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</si>
  <si>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</si>
  <si>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</si>
  <si>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</si>
  <si>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</si>
  <si>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</si>
  <si>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</si>
  <si>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</si>
  <si>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</si>
  <si>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</si>
  <si>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</si>
  <si>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</si>
  <si>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</si>
  <si>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</si>
  <si>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</si>
  <si>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</si>
  <si>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</si>
  <si>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</si>
  <si>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</si>
  <si>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</si>
  <si>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</si>
  <si>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</si>
  <si>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</si>
  <si>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</si>
  <si>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</si>
  <si>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</si>
  <si>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</si>
  <si>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</si>
  <si>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</si>
  <si>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</si>
  <si>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</si>
  <si>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</si>
  <si>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</si>
  <si>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</si>
  <si>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</si>
  <si>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</si>
  <si>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</si>
  <si>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</si>
  <si>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</si>
  <si>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</si>
  <si>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</si>
  <si>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</si>
  <si>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</si>
  <si>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</si>
  <si>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</si>
  <si>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</si>
  <si>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</si>
  <si>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</si>
  <si>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</si>
  <si>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</si>
  <si>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</si>
  <si>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</si>
  <si>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</si>
  <si>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</si>
  <si>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</si>
  <si>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</si>
  <si>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</si>
  <si>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</si>
  <si>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</si>
  <si>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</si>
  <si>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</si>
  <si>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</si>
  <si>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</si>
  <si>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</si>
  <si>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</si>
  <si>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</si>
  <si>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</si>
  <si>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</si>
  <si>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</si>
  <si>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</si>
  <si>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</si>
  <si>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</si>
  <si>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</si>
  <si>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</si>
  <si>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</si>
  <si>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</si>
  <si>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</si>
  <si>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</si>
  <si>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</si>
  <si>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</si>
  <si>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</si>
  <si>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</si>
  <si>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</si>
  <si>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</si>
  <si>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</si>
  <si>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</si>
  <si>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</si>
  <si>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</si>
  <si>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</si>
  <si>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</si>
  <si>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</si>
  <si>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</si>
  <si>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</si>
  <si>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</si>
  <si>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</si>
  <si>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</si>
  <si>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</si>
  <si>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</si>
  <si>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</si>
  <si>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</si>
  <si>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</si>
  <si>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</si>
  <si>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</si>
  <si>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</si>
  <si>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</si>
  <si>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</si>
  <si>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</si>
  <si>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</si>
  <si>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</si>
  <si>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</si>
  <si>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</si>
  <si>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</si>
  <si>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</si>
  <si>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</si>
  <si>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</si>
  <si>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</si>
  <si>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</si>
  <si>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</si>
  <si>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</si>
  <si>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</si>
  <si>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</si>
  <si>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</si>
  <si>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</si>
  <si>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</si>
  <si>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</si>
  <si>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</si>
  <si>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</si>
  <si>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</si>
  <si>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</si>
  <si>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</si>
  <si>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</si>
  <si>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</si>
  <si>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</si>
  <si>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</si>
  <si>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</si>
  <si>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</si>
  <si>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</si>
  <si>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</si>
  <si>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</si>
  <si>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</si>
  <si>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</si>
  <si>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</si>
  <si>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</si>
  <si>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</si>
  <si>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</si>
  <si>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</si>
  <si>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</si>
  <si>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</si>
  <si>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</si>
  <si>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</si>
  <si>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</si>
  <si>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</si>
  <si>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</si>
  <si>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</si>
  <si>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</si>
  <si>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</si>
  <si>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</si>
  <si>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</si>
  <si>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</si>
  <si>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</si>
  <si>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</si>
  <si>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</si>
  <si>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</si>
  <si>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</si>
  <si>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</si>
  <si>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</si>
  <si>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</si>
  <si>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</si>
  <si>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</si>
  <si>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</si>
  <si>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</si>
  <si>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</si>
  <si>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</si>
  <si>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</si>
  <si>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</si>
  <si>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</si>
  <si>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</si>
  <si>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</si>
  <si>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</si>
  <si>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</si>
  <si>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</si>
  <si>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</si>
  <si>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</si>
  <si>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</si>
  <si>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</si>
  <si>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</si>
  <si>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</si>
  <si>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</si>
  <si>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</si>
  <si>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</si>
  <si>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</si>
  <si>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</si>
  <si>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</si>
  <si>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</si>
  <si>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</si>
  <si>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</si>
  <si>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</si>
  <si>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</si>
  <si>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</si>
  <si>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</si>
  <si>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</si>
  <si>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</si>
  <si>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</si>
  <si>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</si>
  <si>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</si>
  <si>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</si>
  <si>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</si>
  <si>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</si>
  <si>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</si>
  <si>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</si>
  <si>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</si>
  <si>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</si>
  <si>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</si>
  <si>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</si>
  <si>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</si>
  <si>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</si>
  <si>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</si>
  <si>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</si>
  <si>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</si>
  <si>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</si>
  <si>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</si>
  <si>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</si>
  <si>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</si>
  <si>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</si>
  <si>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</si>
  <si>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</si>
  <si>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</si>
  <si>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</si>
  <si>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</si>
  <si>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</si>
  <si>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</si>
  <si>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</si>
  <si>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</si>
  <si>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</si>
  <si>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</si>
  <si>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</si>
  <si>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</si>
  <si>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</si>
  <si>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</si>
  <si>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</si>
  <si>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</si>
  <si>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</si>
  <si>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</si>
  <si>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</si>
  <si>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</si>
  <si>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</si>
  <si>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</si>
  <si>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</si>
  <si>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</si>
  <si>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</si>
  <si>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</si>
  <si>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</si>
  <si>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</si>
  <si>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</si>
  <si>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</si>
  <si>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</si>
  <si>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</si>
  <si>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</si>
  <si>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</si>
  <si>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</si>
  <si>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</si>
  <si>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</si>
  <si>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</si>
  <si>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</si>
  <si>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</si>
  <si>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</si>
  <si>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</si>
  <si>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</si>
  <si>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</si>
  <si>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</si>
  <si>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</si>
  <si>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</si>
  <si>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</si>
  <si>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</si>
  <si>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</si>
  <si>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</si>
  <si>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</si>
  <si>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</si>
  <si>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</si>
  <si>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</si>
  <si>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</si>
  <si>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</si>
  <si>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</si>
  <si>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</si>
  <si>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</si>
  <si>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</si>
  <si>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</si>
  <si>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</si>
  <si>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</si>
  <si>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</si>
  <si>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</si>
  <si>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</si>
  <si>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</si>
  <si>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</si>
  <si>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</si>
  <si>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</si>
  <si>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</si>
  <si>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</si>
  <si>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</si>
  <si>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</si>
  <si>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</si>
  <si>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</si>
  <si>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</si>
  <si>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</si>
  <si>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</si>
  <si>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</si>
  <si>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</si>
  <si>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</si>
  <si>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</si>
  <si>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</si>
  <si>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</si>
  <si>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</si>
  <si>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</si>
  <si>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</si>
  <si>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</si>
  <si>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</si>
  <si>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</si>
  <si>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</si>
  <si>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</si>
  <si>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</si>
  <si>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</si>
  <si>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</si>
  <si>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</si>
  <si>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</si>
  <si>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</si>
  <si>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</si>
  <si>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</si>
  <si>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</si>
  <si>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</si>
  <si>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</si>
  <si>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</si>
  <si>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</si>
  <si>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</si>
  <si>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</si>
  <si>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</si>
  <si>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</si>
  <si>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</si>
  <si>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</si>
  <si>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</si>
  <si>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</si>
  <si>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</si>
  <si>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</si>
  <si>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</si>
  <si>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</si>
  <si>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</si>
  <si>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</si>
  <si>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</si>
  <si>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</si>
  <si>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</si>
  <si>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</si>
  <si>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</si>
  <si>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</si>
  <si>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</si>
  <si>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</si>
  <si>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</si>
  <si>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</si>
  <si>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</si>
  <si>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</si>
  <si>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</si>
  <si>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</si>
  <si>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</si>
  <si>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</si>
  <si>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</si>
  <si>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</si>
  <si>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</si>
  <si>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</si>
  <si>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</si>
  <si>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</si>
  <si>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</si>
  <si>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</si>
  <si>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</si>
  <si>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</si>
  <si>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</si>
  <si>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</si>
  <si>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</si>
  <si>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</si>
  <si>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</si>
  <si>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</si>
  <si>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</si>
  <si>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</si>
  <si>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</si>
  <si>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</si>
  <si>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</si>
  <si>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</si>
  <si>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</si>
  <si>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</si>
  <si>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</si>
  <si>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</si>
  <si>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</si>
  <si>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</si>
  <si>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</si>
  <si>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</si>
  <si>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</si>
  <si>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</si>
  <si>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</si>
  <si>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</si>
  <si>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</si>
  <si>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</si>
  <si>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</si>
  <si>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</si>
  <si>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</si>
  <si>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</si>
  <si>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</si>
  <si>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</si>
  <si>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</si>
  <si>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</si>
  <si>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</si>
  <si>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</si>
  <si>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</si>
  <si>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</si>
  <si>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</si>
  <si>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</si>
  <si>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</si>
  <si>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</si>
  <si>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</si>
  <si>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</si>
  <si>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</si>
  <si>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</si>
  <si>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</si>
  <si>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</si>
  <si>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</si>
  <si>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</si>
  <si>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</si>
  <si>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</si>
  <si>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</si>
  <si>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</si>
  <si>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</si>
  <si>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</si>
  <si>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</si>
  <si>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</si>
  <si>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</si>
  <si>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</si>
  <si>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</si>
  <si>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</si>
  <si>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</si>
  <si>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</si>
  <si>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</si>
  <si>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</si>
  <si>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</si>
  <si>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</si>
  <si>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</si>
  <si>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</si>
  <si>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</si>
  <si>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</si>
  <si>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</si>
  <si>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</si>
  <si>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</si>
  <si>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</si>
  <si>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</si>
  <si>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</si>
  <si>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</si>
  <si>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</si>
  <si>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</si>
  <si>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</si>
  <si>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</si>
  <si>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</si>
  <si>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</si>
  <si>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</si>
  <si>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</si>
  <si>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</si>
  <si>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</si>
  <si>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</si>
  <si>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</si>
  <si>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</si>
  <si>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</si>
  <si>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</si>
  <si>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</si>
  <si>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</si>
  <si>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</si>
  <si>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</si>
  <si>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</si>
  <si>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</si>
  <si>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</si>
  <si>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</si>
  <si>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</si>
  <si>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</si>
  <si>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</si>
  <si>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</si>
  <si>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</si>
  <si>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</si>
  <si>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</si>
  <si>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</si>
  <si>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</si>
  <si>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</si>
  <si>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</si>
  <si>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</si>
  <si>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</si>
  <si>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</si>
  <si>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</si>
  <si>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</si>
  <si>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</si>
  <si>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</si>
  <si>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</si>
  <si>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</si>
  <si>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</si>
  <si>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</si>
  <si>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</si>
  <si>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</si>
  <si>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</si>
  <si>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</si>
  <si>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</si>
  <si>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</si>
  <si>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</si>
  <si>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</si>
  <si>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</si>
  <si>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</si>
  <si>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</si>
  <si>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</si>
  <si>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</si>
  <si>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</si>
  <si>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</si>
  <si>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</si>
  <si>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</si>
  <si>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</si>
  <si>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</si>
  <si>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</si>
  <si>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</si>
  <si>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</si>
  <si>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</si>
  <si>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</si>
  <si>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</si>
  <si>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</si>
  <si>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</si>
  <si>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</si>
  <si>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</si>
  <si>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</si>
  <si>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</si>
  <si>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</si>
  <si>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</si>
  <si>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</si>
  <si>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</si>
  <si>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</si>
  <si>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</si>
  <si>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</si>
  <si>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</si>
  <si>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</si>
  <si>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</si>
  <si>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</si>
  <si>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</si>
  <si>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</si>
  <si>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</si>
  <si>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</si>
  <si>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</si>
  <si>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</si>
  <si>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</si>
  <si>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</si>
  <si>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</si>
  <si>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</si>
  <si>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</si>
  <si>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</si>
  <si>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</si>
  <si>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</si>
  <si>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</si>
  <si>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</si>
  <si>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</si>
  <si>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</si>
  <si>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</si>
  <si>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</si>
  <si>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</si>
  <si>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</si>
  <si>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</si>
  <si>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</si>
  <si>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</si>
  <si>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</si>
  <si>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</si>
  <si>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</si>
  <si>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</si>
  <si>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</si>
  <si>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</si>
  <si>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</si>
  <si>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</si>
  <si>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</si>
  <si>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</si>
  <si>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</si>
  <si>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</si>
  <si>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</si>
  <si>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</si>
  <si>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</si>
  <si>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</si>
  <si>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</si>
  <si>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</si>
  <si>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</si>
  <si>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</si>
  <si>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</si>
  <si>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</si>
  <si>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</si>
  <si>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</si>
  <si>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</si>
  <si>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</si>
  <si>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</si>
  <si>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</si>
  <si>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</si>
  <si>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</si>
  <si>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</si>
  <si>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</si>
  <si>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</si>
  <si>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</si>
  <si>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</si>
  <si>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</si>
  <si>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</si>
  <si>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</si>
  <si>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</si>
  <si>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</si>
  <si>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</si>
  <si>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</si>
  <si>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</si>
  <si>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</si>
  <si>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</si>
  <si>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</si>
  <si>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</si>
  <si>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</si>
  <si>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</si>
  <si>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</si>
  <si>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</si>
  <si>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</si>
  <si>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</si>
  <si>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</si>
  <si>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</si>
  <si>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</si>
  <si>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</si>
  <si>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</si>
  <si>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</si>
  <si>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</si>
  <si>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</si>
  <si>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</si>
  <si>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</si>
  <si>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</si>
  <si>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</si>
  <si>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</si>
  <si>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</si>
  <si>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</si>
  <si>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</si>
  <si>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</si>
  <si>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</si>
  <si>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</si>
  <si>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</si>
  <si>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</si>
  <si>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</si>
  <si>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</si>
  <si>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</si>
  <si>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</si>
  <si>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</si>
  <si>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</si>
  <si>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</si>
  <si>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</si>
  <si>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</si>
  <si>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</si>
  <si>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</si>
  <si>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</si>
  <si>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</si>
  <si>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</si>
  <si>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</si>
  <si>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</si>
  <si>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</si>
  <si>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</si>
  <si>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</si>
  <si>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</si>
  <si>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</si>
  <si>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</si>
  <si>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</si>
  <si>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</si>
  <si>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</si>
  <si>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</si>
  <si>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</si>
  <si>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</si>
  <si>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</si>
  <si>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</si>
  <si>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</si>
  <si>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</si>
  <si>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</si>
  <si>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</si>
  <si>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</si>
  <si>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</si>
  <si>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</si>
  <si>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</si>
  <si>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</si>
  <si>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</si>
  <si>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</si>
  <si>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</si>
  <si>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</si>
  <si>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</si>
  <si>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</si>
  <si>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</si>
  <si>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</si>
  <si>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</si>
  <si>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</si>
  <si>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</si>
  <si>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</si>
  <si>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</si>
  <si>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</si>
  <si>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</si>
  <si>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</si>
  <si>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</si>
  <si>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</si>
  <si>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</si>
  <si>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</si>
  <si>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</si>
  <si>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</si>
  <si>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</si>
  <si>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</si>
  <si>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</si>
  <si>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</si>
  <si>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</si>
  <si>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</si>
  <si>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</si>
  <si>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</si>
  <si>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</si>
  <si>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</si>
  <si>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</si>
  <si>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</si>
  <si>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</si>
  <si>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</si>
  <si>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</si>
  <si>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</si>
  <si>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</si>
  <si>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</si>
  <si>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</si>
  <si>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</si>
  <si>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</si>
  <si>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</si>
  <si>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</si>
  <si>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</si>
  <si>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</si>
  <si>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</si>
  <si>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</si>
  <si>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</si>
  <si>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</si>
  <si>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</si>
  <si>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</si>
  <si>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</si>
  <si>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</si>
  <si>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</si>
  <si>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</si>
  <si>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</si>
  <si>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</si>
  <si>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</si>
  <si>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</si>
  <si>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</si>
  <si>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</si>
  <si>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</si>
  <si>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</si>
  <si>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</si>
  <si>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</si>
  <si>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</si>
  <si>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</si>
  <si>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</si>
  <si>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</si>
  <si>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</si>
  <si>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</si>
  <si>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</si>
  <si>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</si>
  <si>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</si>
  <si>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</si>
  <si>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</si>
  <si>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</si>
  <si>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</si>
  <si>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</si>
  <si>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</si>
  <si>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</si>
  <si>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</si>
  <si>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</si>
  <si>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</si>
  <si>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</si>
  <si>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</si>
  <si>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</si>
  <si>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</si>
  <si>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</si>
  <si>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</si>
  <si>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</si>
  <si>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</si>
  <si>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</si>
  <si>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</si>
  <si>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</si>
  <si>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</si>
  <si>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</si>
  <si>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</si>
  <si>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</si>
  <si>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</si>
  <si>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</si>
  <si>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</si>
  <si>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</si>
  <si>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</si>
  <si>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</si>
  <si>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</si>
  <si>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</si>
  <si>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</si>
  <si>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</si>
  <si>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</si>
  <si>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</si>
  <si>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</si>
  <si>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</si>
  <si>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</si>
  <si>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</si>
  <si>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</si>
  <si>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</si>
  <si>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</si>
  <si>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</si>
  <si>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</si>
  <si>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</si>
  <si>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</si>
  <si>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</si>
  <si>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</si>
  <si>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</si>
  <si>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</si>
  <si>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</si>
  <si>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</si>
  <si>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</si>
  <si>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</si>
  <si>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</si>
  <si>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</si>
  <si>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</si>
  <si>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</si>
  <si>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</si>
  <si>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</si>
  <si>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</si>
  <si>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</si>
  <si>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</si>
  <si>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</si>
  <si>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</si>
  <si>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</si>
  <si>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</si>
  <si>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</si>
  <si>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</si>
  <si>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</si>
  <si>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</si>
  <si>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</si>
  <si>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</si>
  <si>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</si>
  <si>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</si>
  <si>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</si>
  <si>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</si>
  <si>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</si>
  <si>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</si>
  <si>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</si>
  <si>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</si>
  <si>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</si>
  <si>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</si>
  <si>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</si>
  <si>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</si>
  <si>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</si>
  <si>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</si>
  <si>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</si>
  <si>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</si>
  <si>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</si>
  <si>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</si>
  <si>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</si>
  <si>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</si>
  <si>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</si>
  <si>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</si>
  <si>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</si>
  <si>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</si>
  <si>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</si>
  <si>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</si>
  <si>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</si>
  <si>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</si>
  <si>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</si>
  <si>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</si>
  <si>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</si>
  <si>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</si>
  <si>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</si>
  <si>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</si>
  <si>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</si>
  <si>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</si>
  <si>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</si>
  <si>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</si>
  <si>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</si>
  <si>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</si>
  <si>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</si>
  <si>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</si>
  <si>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</si>
  <si>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</si>
  <si>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</si>
  <si>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</si>
  <si>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</si>
  <si>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</si>
  <si>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</si>
  <si>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</si>
  <si>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</si>
  <si>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</si>
  <si>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</si>
  <si>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</si>
  <si>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</si>
  <si>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</si>
  <si>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</si>
  <si>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</si>
  <si>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</si>
  <si>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</si>
  <si>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</si>
  <si>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</si>
  <si>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</si>
  <si>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</si>
  <si>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</si>
  <si>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</si>
  <si>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</si>
  <si>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</si>
  <si>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</si>
  <si>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</si>
  <si>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</si>
  <si>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</si>
  <si>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</si>
  <si>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</si>
  <si>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</si>
  <si>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</si>
  <si>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</si>
  <si>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</si>
  <si>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</si>
  <si>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</si>
  <si>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</si>
  <si>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</si>
  <si>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</si>
  <si>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</si>
  <si>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</si>
  <si>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</si>
  <si>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</si>
  <si>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</si>
  <si>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</si>
  <si>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</si>
  <si>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</si>
  <si>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</si>
  <si>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</si>
  <si>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</si>
  <si>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</si>
  <si>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</si>
  <si>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</si>
  <si>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</si>
  <si>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</si>
  <si>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</si>
  <si>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</si>
  <si>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</si>
  <si>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</si>
  <si>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</si>
  <si>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</si>
  <si>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</si>
  <si>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</si>
  <si>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</si>
  <si>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</si>
  <si>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</si>
  <si>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</si>
  <si>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</si>
  <si>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</si>
  <si>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</si>
  <si>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</si>
  <si>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</si>
  <si>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</si>
  <si>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</si>
  <si>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</si>
  <si>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</si>
  <si>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</si>
  <si>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</si>
  <si>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</si>
  <si>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</si>
  <si>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</si>
  <si>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</si>
  <si>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</si>
  <si>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</si>
  <si>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</si>
  <si>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</si>
  <si>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</si>
  <si>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</si>
  <si>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</si>
  <si>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</si>
  <si>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</si>
  <si>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</si>
  <si>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</si>
  <si>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</si>
  <si>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</si>
  <si>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</si>
  <si>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</si>
  <si>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</si>
  <si>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</si>
  <si>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</si>
  <si>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</si>
  <si>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</si>
  <si>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</si>
  <si>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</si>
  <si>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</si>
  <si>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</si>
  <si>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</si>
  <si>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</si>
  <si>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</si>
  <si>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</si>
  <si>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</si>
  <si>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</si>
  <si>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</si>
  <si>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</si>
  <si>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</si>
  <si>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</si>
  <si>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</si>
  <si>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</si>
  <si>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</si>
  <si>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</si>
  <si>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</si>
  <si>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</si>
  <si>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</si>
  <si>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</si>
  <si>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</si>
  <si>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</si>
  <si>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</si>
  <si>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</si>
  <si>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</si>
  <si>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</si>
  <si>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</si>
  <si>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</si>
  <si>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</si>
  <si>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</si>
  <si>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</si>
  <si>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</si>
  <si>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</si>
  <si>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</si>
  <si>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</si>
  <si>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</si>
  <si>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</si>
  <si>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</si>
  <si>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</si>
  <si>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</si>
  <si>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</si>
  <si>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</si>
  <si>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</si>
  <si>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</si>
  <si>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</si>
  <si>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</si>
  <si>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</si>
  <si>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</si>
  <si>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</si>
  <si>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</si>
  <si>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</si>
  <si>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</si>
  <si>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</si>
  <si>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</si>
  <si>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</si>
  <si>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</si>
  <si>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</si>
  <si>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</si>
  <si>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</si>
  <si>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</si>
  <si>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</si>
  <si>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</si>
  <si>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</si>
  <si>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</si>
  <si>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</si>
  <si>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</si>
  <si>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</si>
  <si>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</si>
  <si>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</si>
  <si>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</si>
  <si>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</si>
  <si>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</si>
  <si>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</si>
  <si>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</si>
  <si>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</si>
  <si>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</si>
  <si>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</si>
  <si>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</si>
  <si>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</si>
  <si>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</si>
  <si>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</si>
  <si>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</si>
  <si>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</si>
  <si>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</si>
  <si>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</si>
  <si>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</si>
  <si>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</si>
  <si>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</si>
  <si>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</si>
  <si>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</si>
  <si>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</si>
  <si>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</si>
  <si>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</si>
  <si>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</si>
  <si>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</si>
  <si>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</si>
  <si>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</si>
  <si>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</si>
  <si>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</si>
  <si>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</si>
  <si>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</si>
  <si>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</si>
  <si>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</si>
  <si>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</si>
  <si>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</si>
  <si>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</si>
  <si>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</si>
  <si>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</si>
  <si>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</si>
  <si>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</si>
  <si>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</si>
  <si>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</si>
  <si>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</si>
  <si>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</si>
  <si>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</si>
  <si>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</si>
  <si>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</si>
  <si>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</si>
  <si>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</si>
  <si>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</si>
  <si>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</si>
  <si>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</si>
  <si>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</si>
  <si>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</si>
  <si>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</si>
  <si>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</si>
  <si>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</si>
  <si>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</si>
  <si>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</si>
  <si>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</si>
  <si>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</si>
  <si>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</si>
  <si>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</si>
  <si>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</si>
  <si>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</si>
  <si>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</si>
  <si>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</si>
  <si>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</si>
  <si>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</si>
  <si>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</si>
  <si>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</si>
  <si>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</si>
  <si>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</si>
  <si>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</si>
  <si>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</si>
  <si>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</si>
  <si>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</si>
  <si>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</si>
  <si>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</si>
  <si>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</si>
  <si>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</si>
  <si>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</si>
  <si>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</si>
  <si>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</si>
  <si>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</si>
  <si>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</si>
  <si>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</si>
  <si>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</si>
  <si>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</si>
  <si>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</si>
  <si>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</si>
  <si>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</si>
  <si>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</si>
  <si>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</si>
  <si>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</si>
  <si>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</si>
  <si>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</si>
  <si>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</si>
  <si>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</si>
  <si>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</si>
  <si>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</si>
  <si>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</si>
  <si>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</si>
  <si>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</si>
  <si>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</si>
  <si>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</si>
  <si>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</si>
  <si>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</si>
  <si>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</si>
  <si>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</si>
  <si>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</si>
  <si>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</si>
  <si>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</si>
  <si>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</si>
  <si>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</si>
  <si>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</si>
  <si>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</si>
  <si>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</si>
  <si>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</si>
  <si>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</si>
  <si>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</si>
  <si>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</si>
  <si>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</si>
  <si>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</si>
  <si>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</si>
  <si>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</si>
  <si>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</si>
  <si>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</si>
  <si>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</si>
  <si>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</si>
  <si>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</si>
  <si>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</si>
  <si>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</si>
  <si>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</si>
  <si>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</si>
  <si>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</si>
  <si>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</si>
  <si>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</si>
  <si>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</si>
  <si>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</si>
  <si>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</si>
  <si>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</si>
  <si>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</si>
  <si>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</si>
  <si>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</si>
  <si>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</si>
  <si>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</si>
  <si>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</si>
  <si>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</si>
  <si>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</si>
  <si>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</si>
  <si>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</si>
  <si>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</si>
  <si>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</si>
  <si>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</si>
  <si>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</si>
  <si>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</si>
  <si>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</si>
  <si>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</si>
  <si>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</si>
  <si>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</si>
  <si>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</si>
  <si>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</si>
  <si>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</si>
  <si>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</si>
  <si>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</si>
  <si>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</si>
  <si>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</si>
  <si>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</si>
  <si>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</si>
  <si>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</si>
  <si>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</si>
  <si>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</si>
  <si>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</si>
  <si>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</si>
  <si>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</si>
  <si>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</si>
  <si>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</si>
  <si>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</si>
  <si>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</si>
  <si>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</si>
  <si>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</si>
  <si>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</si>
  <si>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</si>
  <si>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</si>
  <si>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</si>
  <si>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</si>
  <si>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</si>
  <si>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</si>
  <si>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</si>
  <si>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</si>
  <si>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</si>
  <si>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</si>
  <si>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</si>
  <si>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</si>
  <si>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</si>
  <si>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</si>
  <si>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</si>
  <si>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</si>
  <si>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</si>
  <si>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</si>
  <si>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</si>
  <si>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</si>
  <si>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</si>
  <si>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</si>
  <si>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</si>
  <si>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</si>
  <si>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</si>
  <si>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</si>
  <si>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</si>
  <si>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</si>
  <si>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</si>
  <si>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</si>
  <si>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</si>
  <si>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</si>
  <si>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</si>
  <si>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</si>
  <si>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</si>
  <si>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</si>
  <si>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</si>
  <si>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</si>
  <si>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</si>
  <si>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</si>
  <si>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</si>
  <si>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</si>
  <si>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</si>
  <si>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</si>
  <si>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</si>
  <si>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</si>
  <si>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</si>
  <si>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</si>
  <si>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</si>
  <si>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</si>
  <si>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</si>
  <si>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</si>
  <si>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</si>
  <si>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</si>
  <si>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</si>
  <si>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</si>
  <si>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</si>
  <si>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</si>
  <si>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</si>
  <si>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</si>
  <si>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</si>
  <si>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</si>
  <si>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</si>
  <si>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</si>
  <si>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</si>
  <si>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</si>
  <si>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</si>
  <si>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</si>
  <si>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</si>
  <si>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</si>
  <si>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</si>
  <si>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</si>
  <si>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</si>
  <si>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</si>
  <si>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</si>
  <si>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</si>
  <si>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</si>
  <si>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</si>
  <si>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</si>
  <si>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</si>
  <si>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</si>
  <si>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</si>
  <si>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</si>
  <si>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</si>
  <si>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</si>
  <si>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</si>
  <si>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</si>
  <si>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</si>
  <si>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</si>
  <si>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</si>
  <si>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</si>
  <si>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</si>
  <si>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</si>
  <si>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</si>
  <si>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</si>
  <si>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</si>
  <si>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</si>
  <si>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</si>
  <si>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</si>
  <si>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</si>
  <si>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</si>
  <si>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</si>
  <si>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</si>
  <si>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</si>
  <si>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</si>
  <si>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</si>
  <si>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</si>
  <si>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</si>
  <si>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</si>
  <si>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</si>
  <si>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</si>
  <si>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</si>
  <si>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</si>
  <si>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</si>
  <si>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</si>
  <si>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</si>
  <si>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</si>
  <si>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</si>
  <si>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</si>
  <si>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</si>
  <si>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</si>
  <si>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</si>
  <si>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</si>
  <si>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</si>
  <si>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</si>
  <si>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</si>
  <si>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</si>
  <si>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</si>
  <si>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</si>
  <si>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</si>
  <si>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</si>
  <si>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</si>
  <si>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</si>
  <si>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</si>
  <si>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</si>
  <si>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</si>
  <si>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</si>
  <si>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</si>
  <si>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</si>
  <si>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</si>
  <si>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</si>
  <si>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</si>
  <si>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</si>
  <si>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</si>
  <si>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</si>
  <si>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</si>
  <si>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</si>
  <si>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</si>
  <si>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</si>
  <si>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</si>
  <si>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</si>
  <si>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</si>
  <si>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</si>
  <si>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</si>
  <si>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</si>
  <si>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</si>
  <si>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</si>
  <si>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</si>
  <si>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</si>
  <si>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</si>
  <si>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</si>
  <si>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</si>
  <si>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</si>
  <si>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</si>
  <si>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</si>
  <si>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</si>
  <si>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</si>
  <si>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</si>
  <si>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</si>
  <si>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</si>
  <si>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</si>
  <si>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</si>
  <si>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</si>
  <si>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</si>
  <si>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</si>
  <si>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</si>
  <si>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</si>
  <si>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</si>
  <si>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</si>
  <si>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</si>
  <si>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</si>
  <si>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</si>
  <si>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</si>
  <si>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</si>
  <si>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</si>
  <si>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</si>
  <si>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</si>
  <si>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</si>
  <si>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</si>
  <si>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</si>
  <si>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</si>
  <si>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</si>
  <si>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</si>
  <si>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</si>
  <si>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</si>
  <si>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</si>
  <si>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</si>
  <si>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</si>
  <si>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</si>
  <si>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</si>
  <si>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</si>
  <si>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</si>
  <si>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</si>
  <si>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</si>
  <si>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</si>
  <si>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</si>
  <si>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</si>
  <si>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</si>
  <si>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</si>
  <si>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</si>
  <si>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</si>
  <si>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</si>
  <si>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</si>
  <si>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</si>
  <si>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</si>
  <si>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</si>
  <si>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</si>
  <si>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</si>
  <si>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</si>
  <si>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</si>
  <si>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</si>
  <si>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</si>
  <si>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</si>
  <si>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</si>
  <si>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</si>
  <si>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</si>
  <si>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</si>
  <si>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</si>
  <si>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</si>
  <si>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</si>
  <si>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</si>
  <si>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</si>
  <si>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</si>
  <si>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</si>
  <si>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</si>
  <si>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</si>
  <si>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</si>
  <si>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</si>
  <si>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</si>
  <si>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</si>
  <si>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</si>
  <si>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</si>
  <si>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</si>
  <si>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</si>
  <si>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</si>
  <si>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</si>
  <si>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</si>
  <si>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</si>
  <si>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</si>
  <si>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</si>
  <si>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</si>
  <si>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</si>
  <si>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</si>
  <si>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</si>
  <si>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</si>
  <si>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</si>
  <si>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</si>
  <si>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</si>
  <si>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</si>
  <si>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</si>
  <si>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</si>
  <si>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</si>
  <si>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</si>
  <si>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</si>
  <si>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</si>
  <si>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</si>
  <si>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</si>
  <si>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</si>
  <si>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</si>
  <si>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</si>
  <si>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</si>
  <si>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</si>
  <si>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</si>
  <si>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</si>
  <si>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</si>
  <si>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</si>
  <si>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</si>
  <si>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</si>
  <si>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</si>
  <si>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</si>
  <si>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</si>
  <si>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</si>
  <si>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</si>
  <si>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</si>
  <si>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</si>
  <si>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</si>
  <si>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</si>
  <si>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</si>
  <si>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</si>
  <si>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</si>
  <si>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</si>
  <si>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</si>
  <si>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</si>
  <si>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</si>
  <si>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</si>
  <si>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</si>
  <si>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</si>
  <si>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</si>
  <si>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</si>
  <si>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</si>
  <si>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</si>
  <si>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</si>
  <si>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</si>
  <si>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</si>
  <si>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</si>
  <si>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</si>
  <si>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</si>
  <si>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</si>
  <si>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</si>
  <si>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</si>
  <si>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</si>
  <si>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</si>
  <si>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</si>
  <si>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</si>
  <si>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</si>
  <si>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</si>
  <si>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</si>
  <si>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</si>
  <si>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</si>
  <si>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</si>
  <si>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</si>
  <si>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</si>
  <si>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</si>
  <si>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</si>
  <si>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</si>
  <si>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</si>
  <si>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</si>
  <si>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</si>
  <si>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</si>
  <si>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</si>
  <si>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</si>
  <si>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</si>
  <si>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</si>
  <si>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</si>
  <si>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</si>
  <si>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</si>
  <si>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</si>
  <si>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</si>
  <si>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</si>
  <si>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</si>
  <si>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</si>
  <si>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</si>
  <si>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</si>
  <si>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</si>
  <si>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</si>
  <si>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</si>
  <si>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</si>
  <si>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</si>
  <si>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</si>
  <si>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</si>
  <si>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</si>
  <si>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</si>
  <si>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</si>
  <si>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</si>
  <si>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</si>
  <si>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</si>
  <si>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</si>
  <si>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</si>
  <si>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</si>
  <si>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</si>
  <si>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</si>
  <si>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</si>
  <si>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</si>
  <si>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</si>
  <si>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</si>
  <si>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</si>
  <si>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</si>
  <si>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</si>
  <si>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</si>
  <si>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</si>
  <si>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</si>
  <si>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</si>
  <si>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</si>
  <si>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</si>
  <si>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</si>
  <si>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</si>
  <si>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</si>
  <si>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</si>
  <si>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</si>
  <si>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</si>
  <si>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</si>
  <si>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</si>
  <si>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</si>
  <si>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</si>
  <si>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</si>
  <si>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</si>
  <si>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</si>
  <si>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</si>
  <si>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</si>
  <si>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</si>
  <si>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</si>
  <si>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</si>
  <si>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</si>
  <si>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</si>
  <si>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</si>
  <si>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</si>
  <si>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</si>
  <si>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</si>
  <si>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</si>
  <si>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</si>
  <si>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</si>
  <si>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</si>
  <si>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</si>
  <si>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</si>
  <si>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</si>
  <si>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</si>
  <si>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</si>
  <si>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</si>
  <si>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</si>
  <si>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</si>
  <si>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</si>
  <si>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</si>
  <si>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</si>
  <si>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</si>
  <si>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</si>
  <si>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</si>
  <si>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</si>
  <si>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</si>
  <si>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</si>
  <si>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</si>
  <si>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</si>
  <si>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</si>
  <si>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</si>
  <si>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</si>
  <si>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</si>
  <si>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</si>
  <si>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</si>
  <si>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</si>
  <si>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</si>
  <si>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</si>
  <si>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</si>
  <si>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</si>
  <si>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</si>
  <si>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</si>
  <si>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</si>
  <si>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</si>
  <si>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</si>
  <si>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</si>
  <si>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</si>
  <si>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</si>
  <si>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</si>
  <si>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</si>
  <si>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</si>
  <si>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</si>
  <si>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</si>
  <si>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</si>
  <si>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</si>
  <si>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</si>
  <si>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</si>
  <si>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</si>
  <si>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</si>
  <si>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</si>
  <si>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</si>
  <si>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</si>
  <si>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</si>
  <si>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</si>
  <si>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</si>
  <si>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</si>
  <si>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</si>
  <si>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</si>
  <si>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</si>
  <si>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</si>
  <si>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</si>
  <si>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</si>
  <si>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</si>
  <si>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</si>
  <si>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</si>
  <si>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</si>
  <si>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</si>
  <si>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</si>
  <si>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</si>
  <si>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</si>
  <si>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</si>
  <si>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</si>
  <si>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</si>
  <si>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</si>
  <si>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</si>
  <si>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</si>
  <si>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</si>
  <si>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</si>
  <si>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</si>
  <si>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</si>
  <si>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</si>
  <si>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</si>
  <si>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</si>
  <si>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</si>
  <si>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</si>
  <si>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</si>
  <si>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</si>
  <si>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</si>
  <si>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</si>
  <si>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</si>
  <si>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</si>
  <si>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</si>
  <si>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</si>
  <si>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</si>
  <si>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</si>
  <si>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</si>
  <si>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</si>
  <si>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</si>
  <si>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</si>
  <si>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</si>
  <si>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</si>
  <si>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</si>
  <si>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</si>
  <si>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</si>
  <si>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</si>
  <si>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</si>
  <si>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</si>
  <si>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</si>
  <si>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</si>
  <si>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</si>
  <si>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</si>
  <si>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</si>
  <si>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</si>
  <si>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</si>
  <si>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</si>
  <si>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</si>
  <si>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</si>
  <si>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</si>
  <si>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</si>
  <si>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</si>
  <si>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</si>
  <si>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</si>
  <si>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</si>
  <si>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</si>
  <si>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</si>
  <si>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</si>
  <si>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</si>
  <si>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</si>
  <si>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</si>
  <si>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</si>
  <si>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</si>
  <si>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</si>
  <si>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</si>
  <si>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</si>
  <si>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</si>
  <si>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</si>
  <si>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</si>
  <si>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</si>
  <si>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</si>
  <si>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</si>
  <si>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</si>
  <si>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</si>
  <si>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</si>
  <si>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</si>
  <si>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</si>
  <si>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</si>
  <si>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</si>
  <si>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</si>
  <si>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</si>
  <si>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</si>
  <si>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</si>
  <si>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</si>
  <si>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</si>
  <si>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</si>
  <si>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</si>
  <si>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</si>
  <si>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</si>
  <si>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</si>
  <si>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</si>
  <si>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</si>
  <si>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</si>
  <si>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</si>
  <si>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</si>
  <si>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</si>
  <si>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</si>
  <si>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</si>
  <si>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</si>
  <si>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</si>
  <si>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</si>
  <si>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</si>
  <si>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</si>
  <si>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</si>
  <si>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</si>
  <si>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</si>
  <si>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</si>
  <si>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</si>
  <si>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</si>
  <si>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</si>
  <si>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</si>
  <si>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</si>
  <si>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</si>
  <si>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</si>
  <si>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</si>
  <si>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</si>
  <si>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</si>
  <si>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</si>
  <si>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</si>
  <si>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</si>
  <si>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</si>
  <si>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</si>
  <si>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</si>
  <si>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</si>
  <si>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</si>
  <si>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</si>
  <si>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</si>
  <si>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</si>
  <si>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</si>
  <si>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</si>
  <si>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</si>
  <si>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</si>
  <si>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</si>
  <si>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</si>
  <si>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</si>
  <si>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</si>
  <si>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</si>
  <si>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</si>
  <si>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</si>
  <si>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</si>
  <si>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</si>
  <si>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</si>
  <si>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</si>
  <si>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</si>
  <si>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</si>
  <si>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</si>
  <si>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</si>
  <si>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</si>
  <si>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</si>
  <si>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</si>
  <si>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</si>
  <si>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</si>
  <si>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</si>
  <si>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</si>
  <si>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</si>
  <si>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</si>
  <si>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</si>
  <si>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</si>
  <si>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</si>
  <si>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</si>
  <si>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</si>
  <si>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</si>
  <si>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</si>
  <si>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</si>
  <si>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</si>
  <si>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</si>
  <si>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</si>
  <si>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</si>
  <si>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</si>
  <si>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</si>
  <si>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</si>
  <si>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</si>
  <si>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</si>
  <si>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</si>
  <si>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</si>
  <si>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</si>
  <si>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</si>
  <si>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</si>
  <si>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</si>
  <si>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</si>
  <si>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</si>
  <si>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</si>
  <si>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</si>
  <si>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</si>
  <si>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</si>
  <si>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</si>
  <si>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</si>
  <si>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</si>
  <si>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</si>
  <si>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</si>
  <si>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</si>
  <si>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</si>
  <si>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</si>
  <si>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</si>
  <si>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</si>
  <si>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</si>
  <si>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</si>
  <si>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</si>
  <si>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</si>
  <si>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</si>
  <si>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</si>
  <si>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</si>
  <si>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</si>
  <si>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</si>
  <si>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</si>
  <si>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</si>
  <si>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</si>
  <si>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</si>
  <si>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</si>
  <si>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</si>
  <si>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</si>
  <si>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</si>
  <si>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</si>
  <si>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</si>
  <si>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</si>
  <si>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</si>
  <si>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</si>
  <si>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</si>
  <si>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</si>
  <si>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</si>
  <si>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</si>
  <si>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</si>
  <si>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</si>
  <si>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</si>
  <si>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</si>
  <si>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</si>
  <si>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</si>
  <si>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</si>
  <si>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</si>
  <si>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</si>
  <si>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</si>
  <si>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</si>
  <si>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</si>
  <si>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</si>
  <si>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</si>
  <si>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</si>
  <si>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</si>
  <si>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</si>
  <si>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</si>
  <si>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</si>
  <si>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</si>
  <si>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</si>
  <si>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</si>
  <si>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</si>
  <si>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</si>
  <si>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</si>
  <si>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</si>
  <si>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</si>
  <si>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</si>
  <si>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</si>
  <si>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</si>
  <si>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</si>
  <si>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</si>
  <si>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</si>
  <si>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</si>
  <si>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</si>
  <si>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</si>
  <si>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</si>
  <si>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</si>
  <si>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</si>
  <si>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</si>
  <si>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</si>
  <si>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</si>
  <si>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</si>
  <si>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</si>
  <si>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</si>
  <si>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</si>
  <si>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</si>
  <si>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</si>
  <si>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</si>
  <si>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</si>
  <si>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</si>
  <si>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</si>
  <si>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</si>
  <si>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</si>
  <si>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</si>
  <si>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</si>
  <si>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</si>
  <si>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</si>
  <si>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</si>
  <si>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</si>
  <si>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</si>
  <si>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</si>
  <si>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</si>
  <si>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</si>
  <si>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</si>
  <si>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</si>
  <si>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</si>
  <si>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</si>
  <si>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</si>
  <si>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</si>
  <si>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</si>
  <si>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</si>
  <si>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</si>
  <si>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</si>
  <si>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</si>
  <si>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</si>
  <si>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</si>
  <si>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</si>
  <si>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</si>
  <si>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</si>
  <si>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</si>
  <si>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</si>
  <si>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</si>
  <si>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</si>
  <si>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</si>
  <si>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</si>
  <si>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</si>
  <si>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</si>
  <si>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</si>
  <si>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</si>
  <si>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</si>
  <si>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</si>
  <si>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</si>
  <si>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</si>
  <si>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</si>
  <si>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</si>
  <si>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</si>
  <si>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</si>
  <si>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</si>
  <si>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</si>
  <si>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</si>
  <si>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</si>
  <si>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</si>
  <si>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</si>
  <si>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</si>
  <si>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</si>
  <si>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</si>
  <si>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</si>
  <si>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</si>
  <si>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</si>
  <si>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</si>
  <si>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</si>
  <si>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</si>
  <si>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</si>
  <si>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</si>
  <si>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</si>
  <si>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</si>
  <si>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</si>
  <si>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</si>
  <si>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</si>
  <si>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</si>
  <si>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</si>
  <si>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</si>
  <si>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</si>
  <si>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</si>
  <si>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</si>
  <si>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</si>
  <si>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</si>
  <si>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</si>
  <si>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</si>
  <si>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</si>
  <si>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</si>
  <si>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</si>
  <si>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</si>
  <si>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</si>
  <si>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</si>
  <si>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</si>
  <si>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</si>
  <si>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</si>
  <si>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</si>
  <si>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</si>
  <si>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</si>
  <si>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</si>
  <si>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</si>
  <si>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</si>
  <si>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</si>
  <si>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</si>
  <si>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</si>
  <si>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</si>
  <si>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</si>
  <si>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</si>
  <si>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</si>
  <si>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</si>
  <si>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</si>
  <si>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</si>
  <si>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</si>
  <si>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</si>
  <si>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</si>
  <si>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</si>
  <si>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</si>
  <si>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</si>
  <si>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</si>
  <si>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</si>
  <si>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</si>
  <si>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</si>
  <si>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</si>
  <si>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</si>
  <si>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</si>
  <si>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</si>
  <si>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</si>
  <si>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</si>
  <si>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</si>
  <si>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</si>
  <si>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</si>
  <si>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</si>
  <si>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</si>
  <si>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</si>
  <si>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</si>
  <si>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</si>
  <si>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</si>
  <si>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</si>
  <si>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</si>
  <si>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</si>
  <si>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</si>
  <si>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</si>
  <si>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</si>
  <si>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</si>
  <si>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</si>
  <si>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</si>
  <si>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</si>
  <si>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</si>
  <si>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</si>
  <si>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</si>
  <si>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</si>
  <si>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</si>
  <si>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</si>
  <si>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</si>
  <si>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</si>
  <si>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</si>
  <si>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</si>
  <si>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</si>
  <si>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</si>
  <si>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</si>
  <si>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</si>
  <si>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</si>
  <si>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</si>
  <si>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</si>
  <si>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</si>
  <si>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</si>
  <si>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</si>
  <si>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</si>
  <si>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</si>
  <si>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</si>
  <si>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</si>
  <si>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</si>
  <si>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</si>
  <si>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</si>
  <si>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</si>
  <si>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</si>
  <si>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</si>
  <si>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</si>
  <si>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</si>
  <si>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</si>
  <si>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</si>
  <si>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</si>
  <si>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</si>
  <si>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</si>
  <si>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</si>
  <si>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</si>
  <si>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</si>
  <si>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</si>
  <si>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</si>
  <si>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</si>
  <si>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</si>
  <si>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</si>
  <si>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</si>
  <si>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</si>
  <si>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</si>
  <si>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</si>
  <si>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</si>
  <si>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</si>
  <si>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</si>
  <si>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</si>
  <si>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</si>
  <si>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</si>
  <si>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</si>
  <si>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</si>
  <si>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</si>
  <si>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</si>
  <si>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</si>
  <si>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</si>
  <si>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</si>
  <si>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</si>
  <si>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</si>
  <si>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</si>
  <si>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</si>
  <si>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</si>
  <si>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</si>
  <si>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</si>
  <si>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</si>
  <si>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</si>
  <si>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</si>
  <si>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</si>
  <si>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</si>
  <si>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</si>
  <si>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</si>
  <si>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</si>
  <si>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</si>
  <si>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</si>
  <si>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</si>
  <si>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</si>
  <si>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</si>
  <si>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</si>
  <si>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</si>
  <si>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</si>
  <si>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</si>
  <si>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</si>
  <si>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</si>
  <si>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</si>
  <si>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</si>
  <si>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</si>
  <si>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</si>
  <si>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</si>
  <si>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</si>
  <si>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</si>
  <si>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</si>
  <si>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</si>
  <si>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</si>
  <si>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</si>
  <si>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</si>
  <si>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</si>
  <si>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</si>
  <si>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</si>
  <si>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</si>
  <si>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</si>
  <si>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</si>
  <si>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</si>
  <si>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</si>
  <si>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</si>
  <si>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</si>
  <si>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</si>
  <si>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</si>
  <si>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</si>
  <si>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</si>
  <si>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</si>
  <si>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</si>
  <si>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</si>
  <si>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</si>
  <si>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</si>
  <si>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</si>
  <si>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</si>
  <si>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</si>
  <si>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</si>
  <si>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</si>
  <si>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</si>
  <si>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</si>
  <si>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</si>
  <si>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</si>
  <si>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</si>
  <si>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</si>
  <si>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</si>
  <si>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</si>
  <si>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</si>
  <si>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</si>
  <si>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</si>
  <si>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</si>
  <si>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</si>
  <si>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</si>
  <si>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</si>
  <si>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</si>
  <si>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</si>
  <si>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</si>
  <si>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</si>
  <si>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</si>
  <si>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</si>
  <si>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</si>
  <si>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</si>
  <si>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</si>
  <si>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</si>
  <si>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</si>
  <si>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</si>
  <si>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</si>
  <si>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</si>
  <si>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</si>
  <si>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</si>
  <si>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</si>
  <si>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</si>
  <si>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</si>
  <si>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</si>
  <si>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</si>
  <si>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</si>
  <si>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</si>
  <si>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</si>
  <si>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</si>
  <si>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</si>
  <si>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</si>
  <si>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</si>
  <si>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</si>
  <si>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</si>
  <si>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</si>
  <si>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</si>
  <si>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</si>
  <si>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</si>
  <si>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</si>
  <si>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</si>
  <si>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</si>
  <si>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</si>
  <si>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</si>
  <si>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</si>
  <si>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</si>
  <si>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</si>
  <si>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</si>
  <si>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</si>
  <si>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</si>
  <si>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</si>
  <si>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</si>
  <si>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</si>
  <si>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</si>
  <si>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</si>
  <si>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</si>
  <si>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</si>
  <si>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</si>
  <si>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</si>
  <si>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</si>
  <si>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</si>
  <si>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</si>
  <si>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</si>
  <si>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</si>
  <si>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</si>
  <si>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</si>
  <si>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</si>
  <si>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</si>
  <si>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</si>
  <si>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</si>
  <si>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</si>
  <si>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</si>
  <si>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</si>
  <si>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</si>
  <si>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</si>
  <si>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</si>
  <si>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</si>
  <si>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</si>
  <si>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</si>
  <si>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</si>
  <si>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</si>
  <si>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</si>
  <si>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</si>
  <si>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</si>
  <si>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</si>
  <si>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</si>
  <si>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</si>
  <si>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</si>
  <si>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</si>
  <si>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</si>
  <si>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</si>
  <si>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</si>
  <si>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</si>
  <si>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</si>
  <si>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</si>
  <si>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</si>
  <si>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</si>
  <si>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</si>
  <si>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</si>
  <si>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</si>
  <si>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</si>
  <si>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</si>
  <si>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</si>
  <si>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</si>
  <si>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</si>
  <si>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</si>
  <si>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</si>
  <si>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</si>
  <si>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</si>
  <si>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</si>
  <si>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</si>
  <si>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</si>
  <si>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</si>
  <si>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</si>
  <si>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</si>
  <si>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</si>
  <si>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</si>
  <si>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</si>
  <si>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</si>
  <si>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</si>
  <si>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</si>
  <si>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</si>
  <si>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</si>
  <si>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</si>
  <si>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</si>
  <si>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</si>
  <si>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</si>
  <si>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</si>
  <si>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</si>
  <si>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</si>
  <si>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</si>
  <si>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</si>
  <si>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</si>
  <si>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</si>
  <si>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</si>
  <si>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</si>
  <si>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</si>
  <si>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</si>
  <si>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</si>
  <si>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</si>
  <si>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</si>
  <si>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</si>
  <si>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</si>
  <si>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</si>
  <si>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</si>
  <si>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</si>
  <si>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</si>
  <si>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</si>
  <si>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</si>
  <si>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</si>
  <si>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</si>
  <si>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</si>
  <si>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</si>
  <si>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</si>
  <si>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</si>
  <si>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</si>
  <si>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</si>
  <si>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</si>
  <si>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</si>
  <si>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</si>
  <si>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</si>
  <si>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</si>
  <si>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</si>
  <si>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</si>
  <si>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</si>
  <si>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</si>
  <si>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</si>
  <si>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</si>
  <si>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</si>
  <si>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</si>
  <si>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</si>
  <si>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</si>
  <si>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</si>
  <si>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</si>
  <si>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</si>
  <si>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</si>
  <si>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</si>
  <si>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</si>
  <si>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</si>
  <si>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</si>
  <si>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</si>
  <si>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</si>
  <si>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</si>
  <si>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</si>
  <si>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</si>
  <si>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</si>
  <si>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</si>
  <si>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</si>
  <si>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</si>
  <si>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</si>
  <si>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</si>
  <si>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</si>
  <si>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</si>
  <si>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</si>
  <si>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</si>
  <si>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</si>
  <si>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</si>
  <si>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</si>
  <si>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</si>
  <si>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</si>
  <si>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</si>
  <si>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</si>
  <si>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</si>
  <si>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</si>
  <si>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</si>
  <si>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</si>
  <si>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</si>
  <si>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</si>
  <si>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</si>
  <si>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</si>
  <si>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</si>
  <si>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</si>
  <si>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</si>
  <si>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</si>
  <si>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</si>
  <si>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</si>
  <si>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</si>
  <si>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</si>
  <si>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</si>
  <si>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</si>
  <si>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</si>
  <si>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</si>
  <si>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</si>
  <si>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</si>
  <si>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</si>
  <si>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</si>
  <si>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</si>
  <si>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</si>
  <si>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</si>
  <si>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</si>
  <si>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</si>
  <si>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</si>
  <si>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</si>
  <si>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</si>
  <si>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</si>
  <si>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</si>
  <si>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</si>
  <si>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</si>
  <si>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</si>
  <si>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</si>
  <si>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</si>
  <si>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</si>
  <si>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</si>
  <si>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</si>
  <si>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</si>
  <si>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</si>
  <si>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</si>
  <si>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</si>
  <si>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</si>
  <si>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</si>
  <si>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</si>
  <si>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</si>
  <si>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</si>
  <si>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</si>
  <si>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</si>
  <si>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</si>
  <si>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</si>
  <si>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</si>
  <si>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</si>
  <si>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</si>
  <si>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</si>
  <si>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</si>
  <si>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</si>
  <si>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</si>
  <si>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</si>
  <si>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</si>
  <si>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</si>
  <si>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</si>
  <si>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</si>
  <si>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</si>
  <si>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</si>
  <si>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</si>
  <si>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</si>
  <si>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</si>
  <si>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</si>
  <si>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</si>
  <si>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</si>
  <si>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</si>
  <si>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</si>
  <si>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</si>
  <si>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</si>
  <si>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</si>
  <si>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</si>
  <si>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</si>
  <si>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</si>
  <si>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</si>
  <si>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</si>
  <si>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</si>
  <si>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</si>
  <si>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</si>
  <si>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</si>
  <si>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</si>
  <si>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</si>
  <si>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</si>
  <si>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</si>
  <si>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</si>
  <si>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</si>
  <si>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</si>
  <si>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</si>
  <si>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</si>
  <si>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</si>
  <si>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</si>
  <si>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</si>
  <si>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</si>
  <si>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</si>
  <si>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</si>
  <si>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</si>
  <si>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</si>
  <si>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</si>
  <si>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</si>
  <si>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</si>
  <si>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</si>
  <si>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</si>
  <si>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</si>
  <si>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</si>
  <si>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</si>
  <si>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</si>
  <si>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</si>
  <si>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</si>
  <si>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</si>
  <si>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</si>
  <si>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</si>
  <si>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</si>
  <si>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</si>
  <si>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</si>
  <si>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</si>
  <si>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</si>
  <si>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</si>
  <si>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</si>
  <si>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</si>
  <si>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</si>
  <si>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</si>
  <si>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</si>
  <si>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</si>
  <si>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</si>
  <si>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</si>
  <si>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</si>
  <si>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</si>
  <si>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</si>
  <si>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</si>
  <si>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</si>
  <si>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</si>
  <si>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</si>
  <si>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</si>
  <si>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</si>
  <si>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</si>
  <si>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</si>
  <si>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</si>
  <si>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</si>
  <si>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</si>
  <si>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</si>
  <si>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</si>
  <si>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</si>
  <si>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</si>
  <si>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</si>
  <si>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</si>
  <si>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</si>
  <si>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</si>
  <si>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</si>
  <si>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</si>
  <si>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</si>
  <si>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</si>
  <si>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</si>
  <si>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</si>
  <si>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</si>
  <si>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</si>
  <si>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</si>
  <si>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</si>
  <si>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</si>
  <si>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</si>
  <si>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</si>
  <si>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</si>
  <si>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</si>
  <si>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</si>
  <si>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</si>
  <si>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</si>
  <si>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</si>
  <si>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</si>
  <si>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</si>
  <si>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</si>
  <si>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</si>
  <si>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</si>
  <si>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</si>
  <si>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</si>
  <si>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</si>
  <si>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</si>
  <si>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</si>
  <si>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</si>
  <si>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</si>
  <si>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</si>
  <si>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</si>
  <si>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</si>
  <si>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</si>
  <si>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</si>
  <si>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</si>
  <si>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</si>
  <si>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</si>
  <si>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</si>
  <si>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</si>
  <si>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</si>
  <si>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</si>
  <si>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</si>
  <si>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</si>
  <si>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</si>
  <si>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</si>
  <si>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</si>
  <si>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</si>
  <si>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</si>
  <si>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</si>
  <si>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</si>
  <si>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</si>
  <si>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</si>
  <si>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</si>
  <si>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</si>
  <si>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</si>
  <si>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</si>
  <si>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</si>
  <si>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</si>
  <si>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</si>
  <si>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</si>
  <si>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</si>
  <si>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</si>
  <si>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</si>
  <si>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</si>
  <si>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</si>
  <si>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</si>
  <si>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</si>
  <si>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</si>
  <si>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</si>
  <si>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</si>
  <si>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</si>
  <si>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</si>
  <si>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</si>
  <si>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</si>
  <si>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</si>
  <si>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</si>
  <si>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</si>
  <si>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</si>
  <si>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</si>
  <si>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</si>
  <si>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</si>
  <si>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</si>
  <si>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</si>
  <si>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</si>
  <si>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</si>
  <si>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</si>
  <si>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</si>
  <si>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</si>
  <si>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</si>
  <si>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</si>
  <si>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</si>
  <si>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</si>
  <si>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</si>
  <si>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</si>
  <si>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</si>
  <si>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</si>
  <si>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</si>
  <si>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</si>
  <si>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</si>
  <si>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</si>
  <si>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</si>
  <si>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</si>
  <si>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</si>
  <si>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</si>
  <si>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</si>
  <si>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</si>
  <si>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</si>
  <si>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</si>
  <si>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</si>
  <si>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</si>
  <si>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</si>
  <si>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</si>
  <si>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</si>
  <si>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</si>
  <si>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</si>
  <si>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</si>
  <si>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</si>
  <si>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</si>
  <si>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</si>
  <si>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</si>
  <si>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</si>
  <si>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</si>
  <si>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</si>
  <si>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</si>
  <si>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</si>
  <si>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</si>
  <si>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</si>
  <si>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</si>
  <si>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</si>
  <si>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</si>
  <si>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</si>
  <si>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</si>
  <si>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</si>
  <si>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</si>
  <si>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</si>
  <si>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</si>
  <si>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</si>
  <si>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</si>
  <si>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</si>
  <si>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</si>
  <si>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</si>
  <si>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</si>
  <si>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</si>
  <si>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</si>
  <si>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</si>
  <si>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</si>
  <si>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</si>
  <si>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</si>
  <si>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</si>
  <si>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</si>
  <si>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</si>
  <si>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</si>
  <si>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</si>
  <si>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</si>
  <si>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</si>
  <si>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</si>
  <si>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</si>
  <si>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</si>
  <si>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</si>
  <si>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</si>
  <si>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</si>
  <si>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</si>
  <si>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</si>
  <si>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</si>
  <si>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</si>
  <si>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</si>
  <si>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</si>
  <si>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</si>
  <si>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</si>
  <si>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</si>
  <si>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</si>
  <si>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</si>
  <si>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</si>
  <si>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</si>
  <si>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</si>
  <si>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</si>
  <si>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</si>
  <si>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</si>
  <si>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</si>
  <si>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</si>
  <si>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</si>
  <si>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</si>
  <si>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</si>
  <si>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</si>
  <si>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</si>
  <si>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</si>
  <si>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</si>
  <si>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</si>
  <si>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</si>
  <si>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</si>
  <si>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</si>
  <si>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</si>
  <si>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</si>
  <si>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</si>
  <si>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</si>
  <si>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</si>
  <si>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</si>
  <si>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</si>
  <si>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</si>
  <si>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</si>
  <si>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</si>
  <si>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</si>
  <si>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</si>
  <si>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</si>
  <si>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</si>
  <si>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</si>
  <si>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</si>
  <si>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</si>
  <si>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</si>
  <si>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</si>
  <si>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</si>
  <si>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</si>
  <si>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</si>
  <si>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</si>
  <si>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</si>
  <si>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</si>
  <si>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</si>
  <si>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</si>
  <si>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</si>
  <si>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</si>
  <si>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</si>
  <si>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</si>
  <si>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</si>
  <si>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</si>
  <si>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</si>
  <si>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</si>
  <si>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</si>
  <si>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</si>
  <si>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</si>
  <si>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</si>
  <si>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</si>
  <si>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</si>
  <si>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</si>
  <si>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</si>
  <si>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</si>
  <si>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</si>
  <si>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</si>
  <si>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</si>
  <si>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</si>
  <si>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</si>
  <si>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</si>
  <si>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</si>
  <si>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</si>
  <si>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</si>
  <si>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</si>
  <si>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</si>
  <si>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</si>
  <si>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</si>
  <si>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</si>
  <si>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</si>
  <si>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</si>
  <si>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</si>
  <si>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</si>
  <si>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</si>
  <si>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</si>
  <si>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</si>
  <si>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</si>
  <si>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</si>
  <si>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</si>
  <si>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</si>
  <si>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</si>
  <si>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</si>
  <si>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</si>
  <si>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</si>
  <si>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</si>
  <si>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</si>
  <si>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</si>
  <si>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</si>
  <si>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</si>
  <si>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</si>
  <si>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</si>
  <si>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</si>
  <si>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</si>
  <si>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</si>
  <si>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</si>
  <si>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</si>
  <si>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</si>
  <si>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</si>
  <si>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</si>
  <si>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</si>
  <si>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</si>
  <si>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</si>
  <si>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</si>
  <si>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</si>
  <si>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</si>
  <si>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</si>
  <si>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</si>
  <si>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</si>
  <si>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</si>
  <si>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</si>
  <si>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</si>
  <si>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</si>
  <si>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</si>
  <si>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</si>
  <si>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</si>
  <si>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</si>
  <si>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</si>
  <si>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</si>
  <si>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</si>
  <si>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</si>
  <si>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</si>
  <si>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</si>
  <si>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</si>
  <si>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</si>
  <si>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</si>
  <si>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</si>
  <si>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</si>
  <si>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</si>
  <si>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</si>
  <si>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</si>
  <si>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</si>
  <si>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</si>
  <si>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</si>
  <si>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</si>
  <si>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</si>
  <si>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</si>
  <si>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</si>
  <si>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</si>
  <si>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</si>
  <si>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</si>
  <si>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</si>
  <si>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</si>
  <si>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</si>
  <si>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</si>
  <si>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</si>
  <si>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</si>
  <si>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</si>
  <si>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</si>
  <si>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</si>
  <si>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</si>
  <si>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</si>
  <si>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</si>
  <si>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</si>
  <si>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</si>
  <si>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</si>
  <si>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</si>
  <si>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</si>
  <si>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</si>
  <si>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</si>
  <si>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</si>
  <si>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</si>
  <si>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</si>
  <si>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</si>
  <si>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</si>
  <si>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</si>
  <si>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</si>
  <si>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</si>
  <si>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</si>
  <si>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</si>
  <si>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</si>
  <si>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</si>
  <si>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</si>
  <si>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</si>
  <si>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</si>
  <si>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</si>
  <si>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</si>
  <si>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</si>
  <si>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</si>
  <si>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</si>
  <si>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</si>
  <si>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</si>
  <si>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</si>
  <si>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</si>
  <si>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</si>
  <si>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</si>
  <si>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</si>
  <si>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</si>
  <si>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</si>
  <si>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</si>
  <si>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</si>
  <si>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</si>
  <si>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</si>
  <si>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</si>
  <si>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</si>
  <si>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</si>
  <si>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</si>
  <si>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</si>
  <si>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</si>
  <si>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</si>
  <si>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</si>
  <si>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</si>
  <si>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</si>
  <si>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</si>
  <si>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</si>
  <si>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</si>
  <si>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</si>
  <si>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</si>
  <si>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</si>
  <si>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</si>
  <si>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</si>
  <si>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</si>
  <si>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</si>
  <si>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</si>
  <si>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</si>
  <si>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</si>
  <si>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</si>
  <si>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</si>
  <si>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</si>
  <si>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</si>
  <si>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</si>
  <si>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</si>
  <si>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</si>
  <si>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</si>
  <si>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</si>
  <si>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</si>
  <si>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</si>
  <si>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</si>
  <si>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</si>
  <si>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</si>
  <si>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</si>
  <si>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</si>
  <si>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</si>
  <si>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</si>
  <si>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</si>
  <si>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</si>
  <si>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</si>
  <si>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</si>
  <si>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</si>
  <si>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</si>
  <si>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</si>
  <si>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</si>
  <si>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</si>
  <si>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</si>
  <si>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</si>
  <si>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</si>
  <si>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</si>
  <si>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</si>
  <si>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</si>
  <si>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</si>
  <si>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</si>
  <si>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</si>
  <si>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</si>
  <si>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</si>
  <si>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</si>
  <si>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</si>
  <si>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</si>
  <si>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</si>
  <si>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</si>
  <si>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</si>
  <si>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</si>
  <si>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</si>
  <si>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</si>
  <si>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</si>
  <si>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</si>
  <si>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</si>
  <si>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</si>
  <si>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</si>
  <si>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</si>
  <si>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</si>
  <si>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</si>
  <si>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</si>
  <si>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</si>
  <si>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</si>
  <si>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</si>
  <si>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</si>
  <si>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</si>
  <si>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</si>
  <si>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</si>
  <si>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</si>
  <si>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</si>
  <si>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</si>
  <si>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</si>
  <si>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</si>
  <si>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</si>
  <si>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</si>
  <si>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</si>
  <si>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</si>
  <si>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</si>
  <si>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</si>
  <si>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</si>
  <si>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</si>
  <si>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</si>
  <si>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</si>
  <si>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</si>
  <si>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</si>
  <si>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</si>
  <si>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</si>
  <si>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</si>
  <si>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</si>
  <si>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</si>
  <si>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</si>
  <si>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</si>
  <si>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</si>
  <si>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</si>
  <si>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</si>
  <si>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</si>
  <si>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</si>
  <si>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</si>
  <si>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</si>
  <si>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</si>
  <si>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</si>
  <si>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</si>
  <si>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</si>
  <si>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</si>
  <si>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</si>
  <si>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</si>
  <si>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</si>
  <si>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</si>
  <si>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</si>
  <si>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</si>
  <si>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</si>
  <si>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</si>
  <si>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</si>
  <si>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</si>
  <si>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</si>
  <si>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</si>
  <si>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</si>
  <si>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</si>
  <si>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</si>
  <si>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</si>
  <si>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</si>
  <si>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</si>
  <si>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</si>
  <si>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</si>
  <si>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</si>
  <si>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</si>
  <si>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</si>
  <si>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</si>
  <si>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</si>
  <si>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</si>
  <si>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</si>
  <si>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</si>
  <si>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</si>
  <si>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</si>
  <si>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</si>
  <si>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</si>
  <si>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</si>
  <si>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</si>
  <si>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</si>
  <si>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</si>
  <si>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</si>
  <si>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</si>
  <si>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</si>
  <si>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</si>
  <si>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</si>
  <si>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</si>
  <si>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</si>
  <si>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</si>
  <si>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</si>
  <si>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</si>
  <si>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</si>
  <si>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</si>
  <si>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</si>
  <si>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</si>
  <si>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</si>
  <si>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</si>
  <si>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</si>
  <si>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</si>
  <si>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</si>
  <si>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</si>
  <si>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</si>
  <si>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</si>
  <si>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</si>
  <si>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</si>
  <si>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</si>
  <si>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</si>
  <si>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</si>
  <si>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</si>
  <si>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</si>
  <si>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</si>
  <si>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</si>
  <si>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</si>
  <si>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</si>
  <si>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</si>
  <si>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</si>
  <si>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</si>
  <si>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</si>
  <si>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</si>
  <si>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</si>
  <si>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</si>
  <si>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</si>
  <si>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</si>
  <si>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</si>
  <si>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</si>
  <si>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</si>
  <si>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</si>
  <si>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</si>
  <si>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</si>
  <si>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</si>
  <si>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</si>
  <si>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</si>
  <si>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</si>
  <si>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</si>
  <si>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</si>
  <si>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</si>
  <si>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</si>
  <si>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</si>
  <si>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</si>
  <si>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</si>
  <si>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</si>
  <si>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</si>
  <si>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</si>
  <si>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</si>
  <si>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</si>
  <si>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</si>
  <si>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</si>
  <si>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</si>
  <si>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</si>
  <si>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</si>
  <si>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</si>
  <si>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</si>
  <si>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</si>
  <si>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</si>
  <si>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</si>
  <si>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</si>
  <si>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</si>
  <si>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</si>
  <si>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</si>
  <si>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</si>
  <si>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</si>
  <si>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</si>
  <si>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</si>
  <si>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</si>
  <si>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</si>
  <si>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</si>
  <si>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</si>
  <si>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</si>
  <si>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</si>
  <si>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</si>
  <si>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</si>
  <si>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</si>
  <si>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</si>
  <si>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</si>
  <si>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</si>
  <si>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</si>
  <si>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</si>
  <si>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</si>
  <si>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</si>
  <si>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</si>
  <si>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</si>
  <si>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</si>
  <si>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</si>
  <si>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</si>
  <si>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</si>
  <si>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</si>
  <si>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</si>
  <si>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</si>
  <si>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</si>
  <si>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</si>
  <si>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</si>
  <si>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</si>
  <si>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</si>
  <si>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</si>
  <si>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</si>
  <si>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</si>
  <si>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</si>
  <si>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</si>
  <si>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</si>
  <si>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</si>
  <si>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</si>
  <si>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</si>
  <si>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</si>
  <si>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</si>
  <si>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</si>
  <si>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</si>
  <si>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</si>
  <si>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</si>
  <si>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</si>
  <si>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</si>
  <si>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</si>
  <si>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</si>
  <si>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</si>
  <si>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</si>
  <si>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</si>
  <si>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</si>
  <si>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</si>
  <si>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</si>
  <si>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</si>
  <si>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</si>
  <si>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</si>
  <si>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</si>
  <si>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</si>
  <si>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</si>
  <si>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</si>
  <si>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</si>
  <si>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</si>
  <si>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</si>
  <si>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</si>
  <si>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</si>
  <si>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</si>
  <si>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</si>
  <si>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</si>
  <si>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</si>
  <si>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</si>
  <si>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</si>
  <si>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</si>
  <si>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</si>
  <si>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</si>
  <si>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</si>
  <si>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</si>
  <si>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</si>
  <si>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</si>
  <si>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</si>
  <si>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</si>
  <si>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</si>
  <si>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</si>
  <si>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</si>
  <si>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</si>
  <si>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</si>
  <si>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</si>
  <si>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</si>
  <si>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</si>
  <si>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</si>
  <si>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</si>
  <si>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</si>
  <si>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</si>
  <si>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</si>
  <si>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</si>
  <si>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</si>
  <si>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</si>
  <si>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</si>
  <si>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</si>
  <si>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</si>
  <si>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</si>
  <si>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</si>
  <si>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</si>
  <si>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</si>
  <si>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</si>
  <si>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</si>
  <si>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</si>
  <si>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</si>
  <si>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</si>
  <si>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</si>
  <si>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</si>
  <si>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</si>
  <si>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</si>
  <si>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</si>
  <si>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</si>
  <si>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</si>
  <si>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</si>
  <si>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</si>
  <si>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</si>
  <si>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</si>
  <si>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</si>
  <si>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</si>
  <si>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</si>
  <si>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</si>
  <si>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</si>
  <si>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</si>
  <si>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</si>
  <si>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</si>
  <si>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</si>
  <si>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</si>
  <si>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</si>
  <si>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</si>
  <si>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</si>
  <si>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</si>
  <si>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</si>
  <si>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</si>
  <si>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</si>
  <si>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</si>
  <si>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</si>
  <si>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</si>
  <si>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</si>
  <si>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</si>
  <si>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</si>
  <si>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</si>
  <si>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</si>
  <si>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</si>
  <si>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</si>
  <si>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</si>
  <si>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</si>
  <si>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</si>
  <si>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</si>
  <si>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</si>
  <si>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</si>
  <si>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</si>
  <si>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</si>
  <si>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</si>
  <si>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</si>
  <si>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</si>
  <si>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</si>
  <si>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</si>
  <si>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</si>
  <si>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</si>
  <si>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</si>
  <si>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</si>
  <si>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</si>
  <si>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</si>
  <si>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</si>
  <si>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</si>
  <si>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</si>
  <si>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</si>
  <si>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</si>
  <si>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</si>
  <si>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</si>
  <si>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</si>
  <si>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</si>
  <si>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</si>
  <si>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</si>
  <si>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</si>
  <si>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</si>
  <si>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</si>
  <si>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</si>
  <si>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</si>
  <si>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</si>
  <si>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</si>
  <si>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</si>
  <si>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</si>
  <si>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</si>
  <si>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</si>
  <si>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</si>
  <si>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</si>
  <si>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</si>
  <si>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</si>
  <si>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</si>
  <si>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</si>
  <si>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</si>
  <si>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</si>
  <si>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</si>
  <si>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</si>
  <si>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</si>
  <si>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</si>
  <si>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</si>
  <si>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</si>
  <si>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</si>
  <si>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</si>
  <si>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</si>
  <si>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</si>
  <si>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</si>
  <si>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</si>
  <si>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</si>
  <si>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</si>
  <si>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</si>
  <si>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</si>
  <si>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</si>
  <si>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</si>
  <si>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</si>
  <si>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</si>
  <si>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</si>
  <si>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</si>
  <si>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</si>
  <si>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</si>
  <si>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</si>
  <si>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</si>
  <si>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</si>
  <si>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</si>
  <si>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</si>
  <si>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</si>
  <si>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</si>
  <si>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</si>
  <si>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</si>
  <si>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</si>
  <si>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</si>
  <si>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</si>
  <si>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</si>
  <si>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</si>
  <si>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</si>
  <si>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</si>
  <si>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</si>
  <si>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</si>
  <si>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</si>
  <si>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</si>
  <si>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</si>
  <si>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</si>
  <si>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</si>
  <si>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</si>
  <si>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</si>
  <si>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</si>
  <si>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</si>
  <si>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</si>
  <si>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</si>
  <si>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</si>
  <si>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</si>
  <si>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</si>
  <si>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</si>
  <si>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</si>
  <si>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</si>
  <si>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</si>
  <si>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</si>
  <si>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</si>
  <si>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</si>
  <si>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</si>
  <si>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</si>
  <si>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</si>
  <si>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</si>
  <si>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</si>
  <si>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</si>
  <si>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</si>
  <si>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</si>
  <si>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</si>
  <si>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</si>
  <si>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</si>
  <si>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</si>
  <si>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</si>
  <si>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</si>
  <si>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</si>
  <si>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</si>
  <si>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</si>
  <si>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</si>
  <si>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</si>
  <si>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</si>
  <si>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</si>
  <si>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</si>
  <si>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</si>
  <si>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</si>
  <si>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</si>
  <si>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</si>
  <si>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</si>
  <si>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</si>
  <si>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</si>
  <si>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</si>
  <si>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</si>
  <si>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</si>
  <si>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</si>
  <si>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</si>
  <si>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</si>
  <si>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</si>
  <si>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</si>
  <si>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</si>
  <si>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</si>
  <si>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</si>
  <si>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</si>
  <si>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</si>
  <si>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</si>
  <si>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</si>
  <si>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</si>
  <si>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</si>
  <si>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</si>
  <si>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</si>
  <si>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</si>
  <si>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</si>
  <si>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</si>
  <si>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</si>
  <si>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</si>
  <si>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</si>
  <si>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</si>
  <si>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</si>
  <si>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</si>
  <si>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</si>
  <si>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</si>
  <si>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</si>
  <si>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</si>
  <si>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</si>
  <si>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</si>
  <si>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</si>
  <si>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</si>
  <si>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</si>
  <si>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</si>
  <si>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</si>
  <si>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</si>
  <si>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</si>
  <si>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</si>
  <si>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</si>
  <si>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</si>
  <si>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</si>
  <si>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</si>
  <si>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</si>
  <si>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</si>
  <si>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</si>
  <si>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</si>
  <si>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</si>
  <si>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</si>
  <si>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</si>
  <si>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</si>
  <si>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</si>
  <si>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</si>
  <si>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</si>
  <si>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</si>
  <si>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</si>
  <si>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</si>
  <si>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</si>
  <si>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</si>
  <si>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</si>
  <si>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</si>
  <si>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</si>
  <si>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</si>
  <si>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</si>
  <si>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</si>
  <si>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</si>
  <si>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</si>
  <si>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</si>
  <si>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</si>
  <si>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</si>
  <si>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</si>
  <si>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</si>
  <si>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</si>
  <si>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</si>
  <si>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</si>
  <si>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</si>
  <si>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</si>
  <si>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</si>
  <si>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</si>
  <si>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</si>
  <si>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</si>
  <si>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</si>
  <si>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</si>
  <si>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</si>
  <si>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</si>
  <si>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</si>
  <si>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</si>
  <si>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</si>
  <si>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</si>
  <si>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</si>
  <si>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</si>
  <si>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</si>
  <si>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</si>
  <si>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</si>
  <si>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</si>
  <si>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</si>
  <si>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</si>
  <si>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</si>
  <si>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</si>
  <si>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</si>
  <si>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</si>
  <si>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</si>
  <si>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</si>
  <si>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</si>
  <si>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</si>
  <si>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</si>
  <si>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</si>
  <si>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</si>
  <si>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</si>
  <si>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</si>
  <si>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</si>
  <si>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</si>
  <si>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</si>
  <si>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</si>
  <si>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</si>
  <si>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</si>
  <si>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</si>
  <si>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</si>
  <si>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</si>
  <si>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</si>
  <si>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</si>
  <si>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</si>
  <si>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</si>
  <si>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</si>
  <si>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</si>
  <si>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</si>
  <si>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</si>
  <si>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</si>
  <si>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</si>
  <si>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</si>
  <si>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</si>
  <si>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</si>
  <si>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</si>
  <si>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</si>
  <si>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</si>
  <si>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</si>
  <si>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</si>
  <si>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</si>
  <si>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</si>
  <si>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</si>
  <si>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</si>
  <si>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</si>
  <si>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</si>
  <si>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</si>
  <si>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</si>
  <si>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</si>
  <si>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</si>
  <si>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</si>
  <si>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</si>
  <si>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</si>
  <si>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</si>
  <si>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</si>
  <si>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</si>
  <si>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</si>
  <si>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</si>
  <si>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</si>
  <si>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</si>
  <si>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</si>
  <si>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</si>
  <si>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</si>
  <si>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</si>
  <si>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</si>
  <si>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</si>
  <si>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</si>
  <si>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</si>
  <si>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</si>
  <si>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</si>
  <si>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</si>
  <si>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</si>
  <si>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</si>
  <si>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</si>
  <si>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</si>
  <si>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</si>
  <si>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</si>
  <si>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</si>
  <si>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</si>
  <si>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</si>
  <si>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</si>
  <si>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</si>
  <si>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</si>
  <si>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</si>
  <si>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</si>
  <si>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</si>
  <si>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</si>
  <si>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</si>
  <si>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</si>
  <si>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</si>
  <si>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</si>
  <si>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</si>
  <si>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</si>
  <si>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</si>
  <si>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</si>
  <si>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</si>
  <si>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</si>
  <si>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</si>
  <si>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</si>
  <si>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</si>
  <si>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</si>
  <si>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</si>
  <si>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</si>
  <si>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</si>
  <si>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</si>
  <si>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</si>
  <si>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</si>
  <si>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</si>
  <si>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</si>
  <si>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</si>
  <si>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</si>
  <si>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</si>
  <si>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</si>
  <si>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</si>
  <si>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</si>
  <si>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</si>
  <si>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</si>
  <si>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</si>
  <si>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</si>
  <si>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</si>
  <si>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</si>
  <si>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</si>
  <si>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</si>
  <si>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</si>
  <si>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</si>
  <si>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</si>
  <si>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</si>
  <si>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</si>
  <si>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</si>
  <si>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</si>
  <si>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</si>
  <si>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</si>
  <si>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</si>
  <si>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</si>
  <si>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</si>
  <si>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</si>
  <si>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</si>
  <si>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</si>
  <si>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</si>
  <si>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</si>
  <si>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</si>
  <si>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</si>
  <si>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</si>
  <si>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</si>
  <si>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</si>
  <si>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</si>
  <si>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</si>
  <si>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</si>
  <si>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</si>
  <si>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</si>
  <si>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</si>
  <si>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</si>
  <si>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</si>
  <si>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</si>
  <si>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</si>
  <si>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</si>
  <si>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</si>
  <si>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</si>
  <si>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</si>
  <si>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</si>
  <si>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</si>
  <si>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</si>
  <si>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</si>
  <si>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</si>
  <si>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</si>
  <si>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</si>
  <si>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</si>
  <si>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</si>
  <si>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</si>
  <si>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</si>
  <si>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</si>
  <si>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</si>
  <si>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</si>
  <si>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</si>
  <si>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</si>
  <si>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</si>
  <si>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</si>
  <si>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</si>
  <si>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</si>
  <si>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</si>
  <si>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</si>
  <si>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</si>
  <si>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</si>
  <si>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</si>
  <si>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</si>
  <si>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</si>
  <si>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</si>
  <si>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</si>
  <si>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</si>
  <si>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</si>
  <si>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</si>
  <si>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</si>
  <si>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</si>
  <si>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</si>
  <si>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</si>
  <si>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</si>
  <si>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</si>
  <si>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</si>
  <si>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</si>
  <si>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</si>
  <si>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</si>
  <si>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</si>
  <si>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</si>
  <si>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</si>
  <si>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</si>
  <si>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</si>
  <si>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</si>
  <si>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</si>
  <si>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</si>
  <si>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</si>
  <si>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</si>
  <si>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</si>
  <si>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</si>
  <si>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</si>
  <si>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</si>
  <si>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</si>
  <si>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</si>
  <si>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</si>
  <si>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</si>
  <si>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</si>
  <si>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</si>
  <si>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</si>
  <si>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</si>
  <si>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</si>
  <si>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</si>
  <si>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</si>
  <si>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</si>
  <si>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</si>
  <si>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</si>
  <si>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</si>
  <si>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</si>
  <si>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</si>
  <si>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</si>
  <si>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</si>
  <si>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</si>
  <si>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</si>
  <si>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</si>
  <si>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</si>
  <si>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</si>
  <si>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</si>
  <si>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</si>
  <si>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</si>
  <si>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</si>
  <si>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</si>
  <si>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</si>
  <si>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</si>
  <si>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</si>
  <si>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</si>
  <si>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</si>
  <si>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</si>
  <si>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</si>
  <si>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</si>
  <si>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</si>
  <si>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</si>
  <si>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</si>
  <si>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</si>
  <si>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</si>
  <si>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</si>
  <si>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</si>
  <si>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</si>
  <si>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</si>
  <si>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</si>
  <si>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</si>
  <si>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</si>
  <si>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</si>
  <si>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</si>
  <si>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</si>
  <si>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</si>
  <si>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</si>
  <si>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</si>
  <si>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</si>
  <si>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</si>
  <si>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</si>
  <si>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</si>
  <si>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</si>
  <si>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</si>
  <si>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</si>
  <si>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</si>
  <si>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</si>
  <si>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</si>
  <si>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</si>
  <si>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</si>
  <si>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</si>
  <si>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</si>
  <si>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</si>
  <si>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</si>
  <si>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</si>
  <si>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</si>
  <si>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</si>
  <si>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</si>
  <si>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</si>
  <si>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</si>
  <si>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</si>
  <si>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</si>
  <si>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</si>
  <si>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</si>
  <si>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</si>
  <si>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</si>
  <si>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</si>
  <si>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</si>
  <si>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</si>
  <si>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</si>
  <si>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</si>
  <si>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</si>
  <si>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</si>
  <si>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</si>
  <si>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</si>
  <si>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</si>
  <si>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</si>
  <si>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</si>
  <si>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</si>
  <si>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</si>
  <si>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</si>
  <si>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</si>
  <si>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</si>
  <si>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</si>
  <si>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</si>
  <si>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</si>
  <si>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</si>
  <si>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</si>
  <si>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</si>
  <si>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</si>
  <si>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</si>
  <si>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</si>
  <si>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</si>
  <si>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</si>
  <si>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</si>
  <si>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</si>
  <si>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</si>
  <si>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</si>
  <si>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</si>
  <si>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</si>
  <si>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</si>
  <si>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</si>
  <si>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</si>
  <si>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</si>
  <si>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</si>
  <si>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</si>
  <si>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</si>
  <si>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</si>
  <si>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</si>
  <si>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</si>
  <si>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</si>
  <si>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</si>
  <si>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</si>
  <si>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</si>
  <si>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</si>
  <si>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</si>
  <si>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</si>
  <si>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</si>
  <si>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</si>
  <si>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</si>
  <si>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</si>
  <si>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</si>
  <si>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</si>
  <si>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</si>
  <si>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</si>
  <si>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</si>
  <si>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</si>
  <si>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</si>
  <si>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</si>
  <si>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</si>
  <si>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</si>
  <si>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</si>
  <si>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</si>
  <si>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</si>
  <si>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</si>
  <si>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</si>
  <si>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</si>
  <si>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</si>
  <si>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</si>
  <si>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</si>
  <si>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</si>
  <si>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</si>
  <si>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</si>
  <si>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</si>
  <si>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</si>
  <si>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</si>
  <si>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</si>
  <si>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</si>
  <si>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</si>
  <si>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</si>
  <si>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</si>
  <si>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</si>
  <si>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</si>
  <si>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</si>
  <si>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</si>
  <si>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</si>
  <si>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</si>
  <si>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</si>
  <si>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</si>
  <si>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</si>
  <si>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</si>
  <si>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</si>
  <si>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</si>
  <si>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</si>
  <si>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</si>
  <si>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</si>
  <si>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</si>
  <si>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</si>
  <si>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</si>
  <si>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</si>
  <si>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</si>
  <si>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</si>
  <si>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</si>
  <si>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</si>
  <si>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</si>
  <si>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</si>
  <si>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</si>
  <si>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</si>
  <si>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</si>
  <si>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</si>
  <si>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</si>
  <si>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</si>
  <si>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</si>
  <si>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</si>
  <si>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</si>
  <si>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</si>
  <si>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</si>
  <si>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</si>
  <si>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</si>
  <si>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</si>
  <si>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</si>
  <si>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</si>
  <si>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</si>
  <si>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</si>
  <si>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</si>
  <si>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</si>
  <si>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</si>
  <si>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</si>
  <si>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</si>
  <si>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</si>
  <si>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</si>
  <si>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</si>
  <si>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</si>
  <si>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</si>
  <si>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</si>
  <si>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</si>
  <si>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</si>
  <si>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</si>
  <si>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</si>
  <si>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</si>
  <si>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</si>
  <si>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</si>
  <si>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</si>
  <si>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</si>
  <si>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</si>
  <si>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</si>
  <si>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</si>
  <si>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</si>
  <si>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</si>
  <si>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</si>
  <si>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</si>
  <si>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</si>
  <si>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</si>
  <si>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</si>
  <si>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</si>
  <si>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</si>
  <si>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</si>
  <si>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</si>
  <si>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</si>
  <si>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</si>
  <si>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</si>
  <si>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</si>
  <si>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</si>
  <si>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</si>
  <si>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</si>
  <si>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</si>
  <si>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</si>
  <si>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</si>
  <si>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</si>
  <si>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</si>
  <si>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</si>
  <si>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</si>
  <si>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</si>
  <si>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</si>
  <si>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</si>
  <si>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</si>
  <si>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</si>
  <si>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</si>
  <si>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</si>
  <si>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</si>
  <si>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</si>
  <si>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</si>
  <si>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</si>
  <si>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</si>
  <si>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</si>
  <si>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</si>
  <si>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</si>
  <si>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</si>
  <si>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</si>
  <si>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</si>
  <si>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</si>
  <si>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</si>
  <si>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</si>
  <si>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</si>
  <si>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</si>
  <si>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</si>
  <si>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</si>
  <si>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</si>
  <si>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</si>
  <si>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</si>
  <si>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</si>
  <si>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</si>
  <si>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</si>
  <si>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</si>
  <si>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</si>
  <si>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</si>
  <si>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</si>
  <si>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</si>
  <si>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</si>
  <si>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</si>
  <si>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</si>
  <si>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</si>
  <si>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</si>
  <si>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</si>
  <si>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</si>
  <si>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</si>
  <si>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</si>
  <si>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</si>
  <si>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</si>
  <si>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</si>
  <si>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</si>
  <si>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</si>
  <si>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</si>
  <si>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</si>
  <si>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</si>
  <si>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</si>
  <si>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</si>
  <si>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</si>
  <si>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</si>
  <si>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</si>
  <si>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</si>
  <si>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</si>
  <si>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</si>
  <si>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</si>
  <si>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</si>
  <si>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</si>
  <si>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</si>
  <si>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</si>
  <si>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</si>
  <si>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</si>
  <si>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</si>
  <si>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</si>
  <si>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</si>
  <si>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</si>
  <si>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</si>
  <si>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</si>
  <si>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</si>
  <si>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</si>
  <si>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</si>
  <si>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</si>
  <si>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</si>
  <si>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</si>
  <si>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</si>
  <si>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</si>
  <si>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</si>
  <si>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</si>
  <si>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</si>
  <si>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</si>
  <si>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</si>
  <si>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</si>
  <si>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</si>
  <si>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</si>
  <si>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</si>
  <si>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</si>
  <si>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</si>
  <si>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</si>
  <si>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</si>
  <si>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</si>
  <si>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</si>
  <si>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</si>
  <si>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</si>
  <si>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</si>
  <si>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</si>
  <si>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</si>
  <si>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</si>
  <si>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</si>
  <si>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</si>
  <si>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</si>
  <si>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</si>
  <si>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</si>
  <si>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</si>
  <si>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</si>
  <si>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</si>
  <si>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</si>
  <si>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</si>
  <si>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</si>
  <si>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</si>
  <si>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</si>
  <si>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</si>
  <si>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</si>
  <si>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</si>
  <si>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</si>
  <si>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</si>
  <si>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</si>
  <si>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</si>
  <si>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</si>
  <si>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</si>
  <si>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</si>
  <si>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</si>
  <si>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</si>
  <si>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</si>
  <si>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</si>
  <si>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</si>
  <si>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</si>
  <si>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</si>
  <si>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</si>
  <si>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</si>
  <si>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</si>
  <si>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</si>
  <si>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</si>
  <si>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</si>
  <si>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</si>
  <si>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</si>
  <si>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</si>
  <si>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</si>
  <si>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</si>
  <si>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</si>
  <si>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</si>
  <si>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</si>
  <si>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</si>
  <si>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</si>
  <si>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</si>
  <si>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</si>
  <si>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</si>
  <si>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</si>
  <si>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</si>
  <si>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</si>
  <si>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</si>
  <si>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</si>
  <si>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</si>
  <si>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</si>
  <si>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</si>
  <si>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</si>
  <si>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</si>
  <si>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</si>
  <si>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</si>
  <si>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</si>
  <si>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</si>
  <si>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</si>
  <si>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</si>
  <si>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</si>
  <si>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</si>
  <si>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</si>
  <si>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</si>
  <si>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</si>
  <si>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</si>
  <si>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</si>
  <si>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</si>
  <si>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</si>
  <si>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</si>
  <si>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</si>
  <si>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</si>
  <si>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</si>
  <si>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</si>
  <si>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</si>
  <si>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</si>
  <si>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</si>
  <si>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</si>
  <si>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</si>
  <si>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</si>
  <si>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</si>
  <si>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</si>
  <si>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</si>
  <si>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</si>
  <si>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</si>
  <si>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</si>
  <si>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</si>
  <si>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</si>
  <si>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</si>
  <si>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</si>
  <si>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</si>
  <si>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</si>
  <si>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</si>
  <si>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</si>
  <si>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</si>
  <si>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</si>
  <si>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</si>
  <si>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</si>
  <si>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</si>
  <si>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</si>
  <si>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</si>
  <si>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</si>
  <si>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</si>
  <si>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</si>
  <si>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</si>
  <si>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</si>
  <si>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</si>
  <si>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</si>
  <si>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</si>
  <si>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</si>
  <si>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</si>
  <si>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</si>
  <si>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</si>
  <si>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</si>
  <si>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</si>
  <si>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</si>
  <si>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</si>
  <si>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</si>
  <si>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</si>
  <si>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</si>
  <si>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</si>
  <si>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</si>
  <si>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</si>
  <si>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</si>
  <si>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</si>
  <si>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</si>
  <si>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</si>
  <si>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</si>
  <si>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</si>
  <si>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</si>
  <si>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</si>
  <si>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</si>
  <si>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</si>
  <si>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</si>
  <si>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</si>
  <si>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</si>
  <si>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</si>
  <si>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</si>
  <si>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</si>
  <si>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</si>
  <si>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</si>
  <si>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</si>
  <si>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</si>
  <si>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</si>
  <si>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</si>
  <si>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</si>
  <si>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</si>
  <si>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</si>
  <si>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</si>
  <si>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</si>
  <si>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</si>
  <si>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</si>
  <si>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</si>
  <si>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</si>
  <si>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</si>
  <si>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</si>
  <si>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</si>
  <si>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</si>
  <si>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</si>
  <si>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</si>
  <si>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</si>
  <si>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</si>
  <si>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</si>
  <si>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</si>
  <si>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</si>
  <si>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</si>
  <si>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</si>
  <si>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</si>
  <si>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</si>
  <si>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</si>
  <si>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</si>
  <si>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</si>
  <si>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</si>
  <si>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</si>
  <si>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</si>
  <si>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</si>
  <si>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</si>
  <si>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</si>
  <si>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</si>
  <si>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</si>
  <si>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</si>
  <si>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</si>
  <si>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</si>
  <si>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</si>
  <si>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</si>
  <si>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</si>
  <si>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</si>
  <si>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</si>
  <si>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</si>
  <si>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</si>
  <si>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</si>
  <si>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</si>
  <si>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</si>
  <si>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</si>
  <si>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</si>
  <si>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</si>
  <si>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</si>
  <si>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</si>
  <si>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</si>
  <si>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</si>
  <si>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</si>
  <si>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</si>
  <si>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</si>
  <si>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</si>
  <si>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</si>
  <si>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</si>
  <si>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</si>
  <si>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</si>
  <si>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</si>
  <si>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</si>
  <si>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</si>
  <si>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</si>
  <si>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</si>
  <si>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</si>
  <si>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</si>
  <si>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</si>
  <si>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</si>
  <si>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</si>
  <si>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</si>
  <si>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</si>
  <si>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</si>
  <si>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</si>
  <si>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</si>
  <si>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</si>
  <si>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</si>
  <si>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</si>
  <si>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</si>
  <si>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</si>
  <si>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</si>
  <si>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</si>
  <si>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</si>
  <si>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</si>
  <si>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</si>
  <si>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</si>
  <si>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</si>
  <si>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</si>
  <si>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</si>
  <si>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</si>
  <si>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</si>
  <si>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</si>
  <si>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</si>
  <si>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</si>
  <si>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</si>
  <si>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</si>
  <si>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</si>
  <si>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</si>
  <si>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</si>
  <si>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</si>
  <si>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</si>
  <si>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</si>
  <si>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</si>
  <si>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</si>
  <si>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</si>
  <si>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</si>
  <si>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</si>
  <si>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</si>
  <si>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</si>
  <si>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</si>
  <si>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</si>
  <si>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</si>
  <si>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</si>
  <si>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</si>
  <si>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</si>
  <si>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</si>
  <si>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</si>
  <si>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</si>
  <si>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</si>
  <si>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</si>
  <si>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</si>
  <si>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</si>
  <si>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</si>
  <si>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</si>
  <si>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</si>
  <si>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</si>
  <si>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</si>
  <si>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</si>
  <si>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</si>
  <si>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</si>
  <si>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</si>
  <si>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</si>
  <si>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</si>
  <si>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</si>
  <si>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</si>
  <si>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</si>
  <si>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</si>
  <si>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</si>
  <si>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</si>
  <si>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</si>
  <si>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</si>
  <si>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</si>
  <si>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</si>
  <si>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</si>
  <si>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</si>
  <si>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</si>
  <si>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</si>
  <si>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</si>
  <si>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</si>
  <si>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</si>
  <si>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</si>
  <si>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</si>
  <si>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</si>
  <si>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</si>
  <si>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</si>
  <si>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</si>
  <si>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</si>
  <si>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</si>
  <si>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</si>
  <si>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</si>
  <si>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</si>
  <si>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</si>
  <si>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</si>
  <si>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</si>
  <si>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</si>
  <si>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</si>
  <si>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</si>
  <si>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</si>
  <si>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</si>
  <si>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</si>
  <si>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</si>
  <si>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</si>
  <si>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</si>
  <si>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</si>
  <si>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</si>
  <si>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</si>
  <si>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</si>
  <si>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</si>
  <si>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</si>
  <si>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</si>
  <si>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</si>
  <si>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</si>
  <si>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</si>
  <si>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</si>
  <si>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</si>
  <si>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</si>
  <si>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</si>
  <si>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</si>
  <si>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</si>
  <si>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</si>
  <si>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</si>
  <si>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</si>
  <si>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</si>
  <si>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</si>
  <si>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</si>
  <si>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</si>
  <si>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</si>
  <si>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</si>
  <si>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</si>
  <si>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</si>
  <si>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</si>
  <si>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</si>
  <si>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</si>
  <si>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</si>
  <si>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</si>
  <si>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</si>
  <si>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</si>
  <si>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</si>
  <si>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</si>
  <si>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</si>
  <si>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</si>
  <si>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</si>
  <si>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</si>
  <si>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</si>
  <si>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</si>
  <si>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</si>
  <si>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</si>
  <si>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</si>
  <si>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</si>
  <si>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</si>
  <si>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</si>
  <si>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</si>
  <si>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</si>
  <si>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</si>
  <si>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</si>
  <si>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</si>
  <si>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</si>
  <si>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</si>
  <si>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</si>
  <si>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</si>
  <si>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</si>
  <si>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</si>
  <si>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</si>
  <si>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</si>
  <si>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</si>
  <si>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</si>
  <si>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</si>
  <si>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</si>
  <si>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</si>
  <si>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</si>
  <si>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</si>
  <si>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</si>
  <si>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</si>
  <si>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</si>
  <si>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</si>
  <si>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</si>
  <si>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</si>
  <si>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</si>
  <si>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</si>
  <si>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</si>
  <si>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</si>
  <si>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</si>
  <si>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</si>
  <si>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</si>
  <si>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</si>
  <si>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</si>
  <si>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</si>
  <si>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</si>
  <si>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</si>
  <si>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</si>
  <si>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</si>
  <si>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</si>
  <si>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</si>
  <si>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</si>
  <si>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</si>
  <si>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</si>
  <si>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</si>
  <si>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</si>
  <si>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</si>
  <si>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</si>
  <si>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</si>
  <si>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</si>
  <si>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</si>
  <si>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</si>
  <si>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</si>
  <si>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</si>
  <si>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</si>
  <si>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</si>
  <si>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</si>
  <si>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</si>
  <si>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</si>
  <si>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</si>
  <si>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</si>
  <si>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</si>
  <si>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</si>
  <si>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</si>
  <si>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</si>
  <si>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</si>
  <si>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</si>
  <si>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</si>
  <si>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</si>
  <si>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</si>
  <si>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</si>
  <si>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</si>
  <si>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</si>
  <si>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</si>
  <si>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</si>
  <si>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</si>
  <si>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</si>
  <si>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</si>
  <si>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</si>
  <si>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</si>
  <si>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</si>
  <si>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</si>
  <si>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</si>
  <si>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</si>
  <si>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</si>
  <si>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</si>
  <si>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</si>
  <si>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</si>
  <si>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</si>
  <si>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</si>
  <si>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</si>
  <si>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</si>
  <si>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</si>
  <si>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</si>
  <si>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</si>
  <si>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</si>
  <si>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</si>
  <si>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</si>
  <si>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</si>
  <si>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</si>
  <si>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</si>
  <si>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</si>
  <si>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</si>
  <si>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</si>
  <si>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</si>
  <si>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</si>
  <si>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</si>
  <si>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</si>
  <si>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</si>
  <si>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</si>
  <si>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</si>
  <si>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</si>
  <si>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</si>
  <si>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</si>
  <si>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</si>
  <si>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</si>
  <si>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</si>
  <si>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</si>
  <si>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</si>
  <si>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</si>
  <si>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</si>
  <si>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</si>
  <si>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</si>
  <si>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</si>
  <si>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</si>
  <si>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</si>
  <si>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</si>
  <si>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</si>
  <si>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</si>
  <si>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</si>
  <si>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</si>
  <si>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</si>
  <si>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</si>
  <si>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</si>
  <si>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</si>
  <si>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</si>
  <si>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</si>
  <si>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</si>
  <si>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</si>
  <si>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</si>
  <si>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</si>
  <si>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</si>
  <si>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</si>
  <si>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</si>
  <si>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</si>
  <si>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</si>
  <si>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</si>
  <si>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</si>
  <si>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</si>
  <si>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</si>
  <si>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</si>
  <si>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</si>
  <si>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</si>
  <si>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</si>
  <si>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</si>
  <si>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</si>
  <si>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</si>
  <si>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</si>
  <si>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</si>
  <si>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</si>
  <si>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</si>
  <si>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</si>
  <si>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</si>
  <si>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</si>
  <si>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</si>
  <si>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</si>
  <si>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</si>
  <si>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</si>
  <si>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</si>
  <si>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</si>
  <si>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</si>
  <si>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</si>
  <si>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</si>
  <si>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</si>
  <si>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</si>
  <si>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</si>
  <si>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</si>
  <si>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</si>
  <si>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</si>
  <si>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</si>
  <si>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</si>
  <si>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</si>
  <si>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</si>
  <si>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</si>
  <si>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</si>
  <si>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</si>
  <si>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</si>
  <si>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</si>
  <si>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</si>
  <si>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</si>
  <si>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</si>
  <si>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</si>
  <si>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</si>
  <si>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</si>
  <si>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</si>
  <si>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</si>
  <si>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</si>
  <si>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</si>
  <si>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</si>
  <si>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</si>
  <si>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</si>
  <si>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</si>
  <si>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</si>
  <si>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</si>
  <si>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</si>
  <si>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</si>
  <si>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</si>
  <si>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</si>
  <si>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</si>
  <si>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</si>
  <si>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</si>
  <si>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</si>
  <si>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</si>
  <si>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</si>
  <si>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</si>
  <si>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</si>
  <si>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</si>
  <si>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</si>
  <si>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</si>
  <si>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</si>
  <si>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</si>
  <si>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</si>
  <si>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</si>
  <si>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</si>
  <si>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</si>
  <si>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</si>
  <si>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</si>
  <si>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</si>
  <si>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</si>
  <si>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</si>
  <si>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</si>
  <si>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</si>
  <si>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</si>
  <si>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</si>
  <si>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</si>
  <si>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</si>
  <si>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</si>
  <si>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</si>
  <si>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</si>
  <si>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</si>
  <si>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</si>
  <si>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</si>
  <si>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</si>
  <si>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</si>
  <si>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</si>
  <si>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</si>
  <si>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</si>
  <si>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</si>
  <si>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</si>
  <si>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</si>
  <si>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</si>
  <si>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</si>
  <si>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</si>
  <si>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</si>
  <si>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</si>
  <si>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</si>
  <si>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</si>
  <si>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</si>
  <si>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</si>
  <si>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</si>
  <si>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</si>
  <si>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</si>
  <si>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</si>
  <si>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</si>
  <si>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</si>
  <si>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</si>
  <si>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</si>
  <si>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</si>
  <si>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</si>
  <si>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</si>
  <si>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</si>
  <si>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</si>
  <si>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</si>
  <si>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</si>
  <si>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</si>
  <si>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</si>
  <si>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</si>
  <si>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</si>
  <si>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</si>
  <si>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</si>
  <si>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</si>
  <si>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</si>
  <si>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</si>
  <si>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</si>
  <si>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</si>
  <si>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</si>
  <si>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</si>
  <si>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</si>
  <si>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</si>
  <si>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</si>
  <si>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</si>
  <si>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</si>
  <si>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</si>
  <si>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</si>
  <si>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</si>
  <si>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</si>
  <si>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</si>
  <si>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</si>
  <si>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</si>
  <si>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</si>
  <si>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</si>
  <si>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</si>
  <si>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</si>
  <si>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</si>
  <si>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</si>
  <si>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</si>
  <si>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</si>
  <si>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</si>
  <si>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</si>
  <si>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</si>
  <si>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</si>
  <si>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</si>
  <si>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</si>
  <si>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</si>
  <si>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</si>
  <si>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</si>
  <si>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</si>
  <si>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</si>
  <si>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</si>
  <si>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</si>
  <si>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</si>
  <si>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</si>
  <si>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</si>
  <si>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</si>
  <si>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</si>
  <si>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</si>
  <si>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</si>
  <si>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</si>
  <si>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</si>
  <si>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</si>
  <si>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</si>
  <si>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</si>
  <si>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</si>
  <si>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</si>
  <si>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</si>
  <si>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</si>
  <si>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</si>
  <si>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</si>
  <si>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</si>
  <si>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</si>
  <si>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</si>
  <si>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</si>
  <si>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</si>
  <si>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</si>
  <si>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</si>
  <si>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</si>
  <si>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</si>
  <si>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</si>
  <si>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</si>
  <si>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</si>
  <si>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</si>
  <si>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</si>
  <si>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</si>
  <si>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</si>
  <si>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</si>
  <si>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</si>
  <si>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</si>
  <si>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</si>
  <si>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</si>
  <si>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</si>
  <si>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</si>
  <si>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</si>
  <si>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</si>
  <si>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</si>
  <si>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</si>
  <si>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</si>
  <si>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</si>
  <si>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</si>
  <si>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</si>
  <si>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</si>
  <si>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</si>
  <si>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</si>
  <si>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</si>
  <si>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</si>
  <si>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</si>
  <si>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</si>
  <si>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</si>
  <si>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</si>
  <si>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</si>
  <si>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</si>
  <si>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</si>
  <si>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</si>
  <si>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</si>
  <si>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</si>
  <si>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</si>
  <si>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</si>
  <si>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</si>
  <si>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</si>
  <si>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</si>
  <si>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</si>
  <si>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</si>
  <si>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</si>
  <si>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</si>
  <si>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</si>
  <si>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</si>
  <si>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</si>
  <si>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</si>
  <si>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</si>
  <si>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</si>
  <si>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</si>
  <si>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</si>
  <si>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</si>
  <si>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</si>
  <si>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</si>
  <si>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</si>
  <si>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</si>
  <si>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</si>
  <si>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</si>
  <si>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</si>
  <si>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</si>
  <si>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</si>
  <si>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</si>
  <si>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</si>
  <si>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</si>
  <si>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</si>
  <si>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</si>
  <si>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</si>
  <si>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</si>
  <si>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</si>
  <si>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</si>
  <si>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</si>
  <si>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</si>
  <si>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</si>
  <si>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</si>
  <si>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</si>
  <si>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</si>
  <si>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</si>
  <si>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</si>
  <si>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</si>
  <si>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</si>
  <si>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</si>
  <si>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</si>
  <si>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</si>
  <si>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</si>
  <si>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</si>
  <si>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</si>
  <si>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</si>
  <si>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</si>
  <si>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</si>
  <si>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</si>
  <si>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</si>
  <si>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</si>
  <si>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</si>
  <si>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</si>
  <si>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</si>
  <si>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</si>
  <si>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</si>
  <si>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</si>
  <si>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</si>
  <si>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</si>
  <si>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</si>
  <si>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</si>
  <si>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</si>
  <si>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</si>
  <si>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</si>
  <si>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</si>
  <si>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</si>
  <si>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</si>
  <si>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</si>
  <si>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</si>
  <si>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</si>
  <si>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</si>
  <si>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</si>
  <si>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</si>
  <si>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</si>
  <si>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</si>
  <si>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</si>
  <si>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</si>
  <si>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</si>
  <si>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</si>
  <si>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</si>
  <si>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</si>
  <si>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</si>
  <si>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</si>
  <si>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</si>
  <si>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</si>
  <si>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</si>
  <si>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</si>
  <si>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</si>
  <si>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</si>
  <si>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</si>
  <si>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</si>
  <si>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</si>
  <si>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</si>
  <si>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</si>
  <si>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</si>
  <si>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</si>
  <si>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</si>
  <si>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</si>
  <si>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</si>
  <si>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</si>
  <si>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</si>
  <si>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</si>
  <si>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</si>
  <si>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</si>
  <si>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</si>
  <si>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</si>
  <si>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</si>
  <si>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</si>
  <si>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</si>
  <si>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</si>
  <si>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</si>
  <si>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</si>
  <si>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</si>
  <si>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</si>
  <si>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</si>
  <si>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</si>
  <si>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</si>
  <si>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</si>
  <si>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</si>
  <si>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</si>
  <si>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</si>
  <si>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</si>
  <si>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</si>
  <si>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</si>
  <si>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</si>
  <si>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</si>
  <si>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</si>
  <si>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</si>
  <si>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</si>
  <si>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</si>
  <si>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</si>
  <si>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</si>
  <si>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</si>
  <si>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</si>
  <si>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</si>
  <si>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</si>
  <si>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</si>
  <si>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</si>
  <si>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</si>
  <si>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</si>
  <si>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</si>
  <si>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</si>
  <si>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</si>
  <si>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</si>
  <si>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</si>
  <si>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</si>
  <si>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</si>
  <si>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</si>
  <si>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</si>
  <si>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</si>
  <si>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</si>
  <si>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</si>
  <si>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</si>
  <si>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</si>
  <si>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</si>
  <si>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</si>
  <si>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</si>
  <si>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</si>
  <si>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</si>
  <si>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</si>
  <si>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</si>
  <si>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</si>
  <si>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</si>
  <si>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</si>
  <si>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</si>
  <si>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</si>
  <si>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</si>
  <si>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</si>
  <si>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</si>
  <si>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</si>
  <si>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</si>
  <si>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</si>
  <si>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</si>
  <si>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</si>
  <si>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</si>
  <si>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</si>
  <si>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</si>
  <si>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</si>
  <si>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</si>
  <si>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</si>
  <si>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</si>
  <si>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</si>
  <si>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</si>
  <si>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</si>
  <si>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</si>
  <si>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</si>
  <si>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</si>
  <si>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</si>
  <si>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</si>
  <si>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</si>
  <si>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</si>
  <si>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</si>
  <si>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</si>
  <si>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</si>
  <si>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</si>
  <si>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</si>
  <si>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</si>
  <si>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</si>
  <si>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</si>
  <si>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</si>
  <si>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</si>
  <si>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</si>
  <si>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</si>
  <si>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</si>
  <si>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</si>
  <si>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</si>
  <si>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</si>
  <si>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</si>
  <si>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</si>
  <si>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</si>
  <si>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</si>
  <si>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</si>
  <si>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</si>
  <si>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</si>
  <si>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</si>
  <si>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</si>
  <si>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</si>
  <si>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</si>
  <si>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</si>
  <si>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</si>
  <si>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</si>
  <si>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</si>
  <si>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</si>
  <si>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</si>
  <si>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</si>
  <si>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</si>
  <si>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</si>
  <si>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</si>
  <si>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</si>
  <si>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</si>
  <si>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</si>
  <si>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</si>
  <si>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</si>
  <si>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</si>
  <si>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</si>
  <si>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</si>
  <si>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</si>
  <si>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</si>
  <si>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</si>
  <si>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</si>
  <si>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</si>
  <si>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</si>
  <si>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</si>
  <si>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</si>
  <si>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</si>
  <si>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</si>
  <si>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</si>
  <si>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</si>
  <si>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</si>
  <si>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</si>
  <si>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</si>
  <si>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</si>
  <si>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</si>
  <si>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</si>
  <si>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</si>
  <si>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</si>
  <si>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</si>
  <si>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</si>
  <si>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</si>
  <si>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</si>
  <si>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</si>
  <si>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</si>
  <si>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</si>
  <si>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</si>
  <si>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</si>
  <si>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</si>
  <si>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</si>
  <si>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</si>
  <si>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</si>
  <si>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</si>
  <si>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</si>
  <si>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</si>
  <si>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</si>
  <si>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</si>
  <si>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</si>
  <si>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</si>
  <si>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</si>
  <si>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</si>
  <si>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</si>
  <si>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</si>
  <si>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</si>
  <si>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</si>
  <si>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</si>
  <si>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</si>
  <si>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</si>
  <si>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</si>
  <si>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</si>
  <si>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</si>
  <si>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</si>
  <si>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</si>
  <si>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</si>
  <si>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</si>
  <si>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</si>
  <si>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</si>
  <si>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</si>
  <si>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</si>
  <si>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</si>
  <si>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</si>
  <si>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</si>
  <si>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</si>
  <si>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</si>
  <si>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</si>
  <si>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</si>
  <si>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</si>
  <si>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</si>
  <si>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</si>
  <si>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</si>
  <si>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</si>
  <si>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</si>
  <si>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</si>
  <si>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</si>
  <si>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</si>
  <si>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</si>
  <si>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</si>
  <si>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</si>
  <si>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</si>
  <si>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</si>
  <si>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</si>
  <si>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</si>
  <si>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</si>
  <si>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</si>
  <si>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</si>
  <si>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</si>
  <si>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</si>
  <si>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</si>
  <si>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</si>
  <si>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</si>
  <si>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</si>
  <si>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</si>
  <si>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</si>
  <si>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</si>
  <si>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</si>
  <si>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</si>
  <si>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</si>
  <si>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</si>
  <si>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</si>
  <si>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</si>
  <si>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</si>
  <si>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</si>
  <si>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</si>
  <si>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</si>
  <si>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</si>
  <si>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</si>
  <si>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</si>
  <si>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</si>
  <si>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</si>
  <si>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</si>
  <si>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</si>
  <si>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</si>
  <si>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</si>
  <si>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</si>
  <si>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</si>
  <si>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</si>
  <si>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</si>
  <si>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</si>
  <si>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</si>
  <si>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</si>
  <si>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</si>
  <si>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</si>
  <si>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</si>
  <si>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</si>
  <si>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</si>
  <si>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</si>
  <si>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</si>
  <si>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</si>
  <si>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</si>
  <si>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</si>
  <si>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</si>
  <si>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</si>
  <si>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</si>
  <si>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</si>
  <si>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</si>
  <si>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</si>
  <si>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</si>
  <si>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</si>
  <si>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</si>
  <si>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</si>
  <si>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</si>
  <si>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</si>
  <si>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</si>
  <si>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</si>
  <si>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</si>
  <si>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</si>
  <si>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</si>
  <si>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</si>
  <si>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</si>
  <si>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</si>
  <si>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</si>
  <si>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</si>
  <si>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</si>
  <si>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</si>
  <si>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</si>
  <si>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</si>
  <si>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</si>
  <si>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</si>
  <si>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</si>
  <si>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</si>
  <si>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</si>
  <si>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</si>
  <si>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</si>
  <si>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</si>
  <si>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</si>
  <si>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</si>
  <si>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</si>
  <si>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</si>
  <si>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</si>
  <si>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</si>
  <si>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</si>
  <si>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</si>
  <si>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</si>
  <si>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</si>
  <si>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</si>
  <si>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</si>
  <si>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</si>
  <si>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</si>
  <si>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</si>
  <si>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</si>
  <si>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</si>
  <si>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</si>
  <si>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</si>
  <si>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</si>
  <si>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</si>
  <si>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</si>
  <si>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</si>
  <si>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</si>
  <si>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</si>
  <si>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</si>
  <si>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</si>
  <si>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</si>
  <si>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</si>
  <si>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</si>
  <si>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</si>
  <si>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</si>
  <si>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</si>
  <si>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</si>
  <si>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</si>
  <si>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</si>
  <si>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</si>
  <si>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</si>
  <si>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</si>
  <si>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</si>
  <si>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</si>
  <si>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</si>
  <si>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</si>
  <si>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</si>
  <si>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</si>
  <si>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</si>
  <si>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</si>
  <si>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</si>
  <si>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</si>
  <si>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</si>
  <si>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</si>
  <si>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</si>
  <si>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</si>
  <si>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</si>
  <si>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</si>
  <si>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</si>
  <si>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</si>
  <si>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</si>
  <si>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</si>
  <si>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</si>
  <si>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</si>
  <si>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</si>
  <si>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</si>
  <si>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</si>
  <si>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</si>
  <si>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</si>
  <si>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</si>
  <si>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</si>
  <si>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</si>
  <si>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</si>
  <si>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</si>
  <si>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</si>
  <si>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</si>
  <si>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</si>
  <si>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</si>
  <si>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</si>
  <si>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</si>
  <si>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</si>
  <si>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</si>
  <si>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</si>
  <si>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</si>
  <si>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</si>
  <si>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</si>
  <si>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</si>
  <si>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</si>
  <si>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</si>
  <si>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</si>
  <si>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</si>
  <si>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</si>
  <si>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</si>
  <si>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</si>
  <si>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</si>
  <si>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</si>
  <si>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</si>
  <si>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</si>
  <si>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</si>
  <si>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</si>
  <si>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</si>
  <si>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</si>
  <si>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</si>
  <si>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</si>
  <si>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</si>
  <si>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</si>
  <si>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</si>
  <si>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</si>
  <si>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</si>
  <si>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</si>
  <si>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</si>
  <si>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</si>
  <si>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</si>
  <si>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</si>
  <si>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</si>
  <si>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</si>
  <si>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</si>
  <si>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</si>
  <si>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</si>
  <si>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</si>
  <si>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</si>
  <si>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</si>
  <si>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</si>
  <si>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</si>
  <si>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</si>
  <si>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</si>
  <si>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</si>
  <si>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</si>
  <si>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</si>
  <si>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</si>
  <si>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</si>
  <si>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</si>
  <si>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</si>
  <si>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</si>
  <si>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</si>
  <si>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</si>
  <si>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</si>
  <si>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</si>
  <si>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</si>
  <si>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</si>
  <si>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</si>
  <si>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</si>
  <si>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</si>
  <si>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</si>
  <si>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</si>
  <si>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</si>
  <si>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</si>
  <si>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</si>
  <si>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</si>
  <si>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</si>
  <si>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</si>
  <si>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</si>
  <si>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</si>
  <si>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</si>
  <si>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</si>
  <si>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</si>
  <si>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</si>
  <si>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</si>
  <si>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</si>
  <si>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</si>
  <si>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</si>
  <si>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</si>
  <si>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</si>
  <si>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</si>
  <si>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</si>
  <si>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</si>
  <si>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</si>
  <si>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</si>
  <si>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</si>
  <si>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</si>
  <si>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</si>
  <si>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</si>
  <si>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</si>
  <si>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</si>
  <si>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</si>
  <si>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</si>
  <si>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</si>
  <si>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</si>
  <si>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</si>
  <si>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</si>
  <si>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</si>
  <si>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</si>
  <si>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</si>
  <si>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</si>
  <si>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</si>
  <si>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</si>
  <si>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</si>
  <si>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</si>
  <si>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</si>
  <si>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</si>
  <si>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</si>
  <si>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</si>
  <si>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</si>
  <si>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</si>
  <si>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</si>
  <si>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</si>
  <si>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</si>
  <si>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</si>
  <si>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</si>
  <si>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</si>
  <si>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</si>
  <si>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</si>
  <si>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</si>
  <si>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</si>
  <si>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</si>
  <si>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</si>
  <si>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</si>
  <si>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</si>
  <si>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</si>
  <si>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</si>
  <si>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</si>
  <si>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</si>
  <si>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</si>
  <si>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</si>
  <si>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</si>
  <si>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</si>
  <si>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</si>
  <si>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</si>
  <si>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</si>
  <si>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</si>
  <si>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</si>
  <si>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</si>
  <si>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</si>
  <si>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</si>
  <si>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</si>
  <si>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</si>
  <si>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</si>
  <si>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</si>
  <si>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</si>
  <si>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</si>
  <si>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</si>
  <si>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</si>
  <si>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</si>
  <si>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</si>
  <si>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</si>
  <si>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</si>
  <si>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</si>
  <si>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</si>
  <si>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</si>
  <si>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</si>
  <si>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</si>
  <si>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</si>
  <si>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</si>
  <si>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</si>
  <si>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</si>
  <si>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</si>
  <si>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</si>
  <si>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</si>
  <si>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</si>
  <si>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</si>
  <si>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</si>
  <si>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</si>
  <si>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</si>
  <si>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</si>
  <si>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</si>
  <si>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</si>
  <si>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</si>
  <si>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</si>
  <si>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</si>
  <si>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</si>
  <si>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</si>
  <si>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</si>
  <si>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</si>
  <si>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</si>
  <si>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</si>
  <si>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</si>
  <si>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</si>
  <si>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</si>
  <si>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</si>
  <si>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</si>
  <si>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</si>
  <si>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</si>
  <si>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</si>
  <si>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</si>
  <si>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</si>
  <si>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</si>
  <si>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</si>
  <si>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</si>
  <si>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</si>
  <si>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</si>
  <si>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</si>
  <si>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</si>
  <si>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</si>
  <si>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</si>
  <si>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</si>
  <si>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</si>
  <si>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</si>
  <si>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</si>
  <si>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</si>
  <si>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</si>
  <si>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</si>
  <si>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</si>
  <si>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</si>
  <si>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</si>
  <si>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</si>
  <si>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</si>
  <si>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</si>
  <si>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</si>
  <si>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</si>
  <si>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</si>
  <si>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</si>
  <si>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</si>
  <si>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</si>
  <si>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</si>
  <si>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</si>
  <si>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</si>
  <si>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</si>
  <si>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</si>
  <si>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</si>
  <si>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</si>
  <si>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</si>
  <si>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</si>
  <si>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</si>
  <si>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</si>
  <si>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</si>
  <si>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</si>
  <si>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</si>
  <si>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</si>
  <si>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</si>
  <si>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</si>
  <si>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</si>
  <si>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</si>
  <si>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</si>
  <si>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</si>
  <si>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</si>
  <si>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</si>
  <si>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</si>
  <si>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</si>
  <si>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</si>
  <si>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</si>
  <si>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</si>
  <si>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</si>
  <si>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</si>
  <si>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</si>
  <si>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</si>
  <si>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</si>
  <si>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</si>
  <si>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</si>
  <si>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</si>
  <si>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</si>
  <si>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</si>
  <si>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</si>
  <si>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</si>
  <si>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</si>
  <si>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</si>
  <si>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</si>
  <si>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</si>
  <si>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</si>
  <si>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</si>
  <si>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</si>
  <si>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</si>
  <si>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</si>
  <si>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</si>
  <si>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</si>
  <si>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</si>
  <si>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</si>
  <si>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</si>
  <si>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</si>
  <si>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</si>
  <si>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</si>
  <si>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</si>
  <si>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</si>
  <si>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</si>
  <si>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</si>
  <si>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</si>
  <si>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</si>
  <si>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</si>
  <si>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</si>
  <si>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</si>
  <si>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</si>
  <si>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</si>
  <si>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</si>
  <si>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</si>
  <si>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</si>
  <si>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</si>
  <si>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</si>
  <si>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</si>
  <si>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</si>
  <si>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</si>
  <si>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</si>
  <si>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</si>
  <si>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</si>
  <si>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</si>
  <si>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</si>
  <si>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</si>
  <si>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</si>
  <si>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</si>
  <si>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</si>
  <si>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</si>
  <si>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</si>
  <si>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</si>
  <si>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</si>
  <si>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</si>
  <si>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</si>
  <si>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</si>
  <si>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</si>
  <si>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</si>
  <si>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</si>
  <si>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</si>
  <si>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</si>
  <si>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</si>
  <si>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</si>
  <si>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</si>
  <si>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</si>
  <si>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</si>
  <si>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</si>
  <si>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</si>
  <si>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</si>
  <si>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</si>
  <si>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</si>
  <si>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</si>
  <si>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</si>
  <si>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</si>
  <si>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</si>
  <si>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</si>
  <si>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</si>
  <si>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</si>
  <si>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</si>
  <si>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</si>
  <si>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</si>
  <si>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</si>
  <si>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</si>
  <si>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</si>
  <si>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</si>
  <si>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</si>
  <si>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</si>
  <si>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</si>
  <si>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</si>
  <si>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</si>
  <si>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</si>
  <si>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</si>
  <si>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</si>
  <si>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</si>
  <si>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</si>
  <si>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</si>
  <si>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</si>
  <si>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</si>
  <si>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</si>
  <si>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</si>
  <si>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</si>
  <si>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</si>
  <si>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</si>
  <si>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</si>
  <si>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</si>
  <si>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</si>
  <si>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</si>
  <si>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</si>
  <si>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</si>
  <si>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</si>
  <si>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</si>
  <si>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</si>
  <si>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</si>
  <si>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</si>
  <si>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</si>
  <si>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</si>
  <si>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</si>
  <si>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</si>
  <si>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</si>
  <si>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</si>
  <si>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</si>
  <si>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</si>
  <si>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</si>
  <si>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</si>
  <si>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</si>
  <si>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</si>
  <si>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</si>
  <si>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</si>
  <si>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</si>
  <si>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</si>
  <si>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</si>
  <si>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</si>
  <si>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</si>
  <si>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</si>
  <si>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</si>
  <si>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</si>
  <si>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</si>
  <si>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</si>
  <si>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</si>
  <si>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</si>
  <si>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</si>
  <si>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</si>
  <si>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</si>
  <si>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</si>
  <si>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</si>
  <si>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</si>
  <si>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</si>
  <si>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</si>
  <si>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</si>
  <si>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</si>
  <si>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</si>
  <si>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</si>
  <si>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</si>
  <si>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</si>
  <si>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</si>
  <si>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</si>
  <si>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</si>
  <si>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</si>
  <si>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</si>
  <si>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</si>
  <si>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</si>
  <si>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</si>
  <si>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</si>
  <si>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</si>
  <si>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</si>
  <si>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</si>
  <si>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</si>
  <si>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</si>
  <si>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</si>
  <si>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</si>
  <si>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</si>
  <si>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</si>
  <si>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</si>
  <si>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</si>
  <si>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</si>
  <si>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</si>
  <si>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</si>
  <si>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</si>
  <si>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</si>
  <si>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</si>
  <si>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</si>
  <si>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</si>
  <si>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</si>
  <si>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</si>
  <si>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</si>
  <si>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</si>
  <si>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</si>
  <si>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</si>
  <si>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</si>
  <si>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</si>
  <si>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</si>
  <si>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</si>
  <si>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</si>
  <si>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</si>
  <si>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</si>
  <si>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</si>
  <si>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</si>
  <si>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</si>
  <si>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</si>
  <si>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</si>
  <si>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</si>
  <si>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</si>
  <si>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</si>
  <si>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</si>
  <si>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</si>
  <si>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</si>
  <si>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</si>
  <si>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</si>
  <si>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</si>
  <si>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</si>
  <si>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</si>
  <si>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</si>
  <si>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</si>
  <si>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</si>
  <si>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</si>
  <si>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</si>
  <si>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</si>
  <si>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</si>
  <si>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</si>
  <si>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</si>
  <si>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</si>
  <si>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</si>
  <si>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</si>
  <si>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</si>
  <si>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</si>
  <si>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</si>
  <si>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</si>
  <si>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</si>
  <si>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</si>
  <si>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</si>
  <si>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</si>
  <si>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</si>
  <si>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</si>
  <si>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</si>
  <si>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</si>
  <si>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</si>
  <si>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</si>
  <si>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</si>
  <si>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</si>
  <si>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</si>
  <si>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</si>
  <si>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</si>
  <si>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</si>
  <si>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</si>
  <si>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</si>
  <si>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</si>
  <si>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</si>
  <si>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</si>
  <si>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</si>
  <si>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</si>
  <si>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</si>
  <si>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</si>
  <si>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</si>
  <si>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</si>
  <si>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</si>
  <si>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</si>
  <si>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</si>
  <si>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</si>
  <si>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</si>
  <si>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</si>
  <si>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</si>
  <si>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</si>
  <si>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</si>
  <si>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</si>
  <si>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</si>
  <si>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</si>
  <si>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</si>
  <si>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</si>
  <si>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</si>
  <si>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</si>
  <si>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</si>
  <si>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</si>
  <si>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</si>
  <si>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</si>
  <si>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</si>
  <si>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</si>
  <si>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</si>
  <si>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</si>
  <si>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</si>
  <si>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</si>
  <si>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</si>
  <si>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</si>
  <si>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</si>
  <si>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</si>
  <si>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</si>
  <si>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</si>
  <si>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</si>
  <si>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</si>
  <si>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</si>
  <si>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</si>
  <si>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</si>
  <si>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</si>
  <si>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</si>
  <si>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</si>
  <si>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</si>
  <si>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</si>
  <si>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</si>
  <si>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</si>
  <si>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</si>
  <si>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</si>
  <si>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</si>
  <si>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</si>
  <si>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</si>
  <si>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</si>
  <si>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</si>
  <si>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</si>
  <si>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</si>
  <si>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</si>
  <si>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</si>
  <si>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</si>
  <si>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</si>
  <si>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</si>
  <si>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</si>
  <si>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</si>
  <si>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</si>
  <si>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</si>
  <si>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</si>
  <si>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</si>
  <si>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</si>
  <si>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</si>
  <si>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</si>
  <si>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</si>
  <si>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</si>
  <si>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</si>
  <si>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</si>
  <si>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</si>
  <si>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</si>
  <si>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</si>
  <si>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</si>
  <si>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</si>
  <si>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</si>
  <si>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</si>
  <si>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</si>
  <si>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</si>
  <si>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</si>
  <si>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</si>
  <si>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</si>
  <si>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</si>
  <si>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</si>
  <si>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</si>
  <si>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</si>
  <si>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</si>
  <si>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</si>
  <si>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</si>
  <si>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</si>
  <si>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</si>
  <si>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</si>
  <si>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</si>
  <si>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</si>
  <si>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</si>
  <si>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</si>
  <si>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</si>
  <si>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</si>
  <si>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</si>
  <si>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</si>
  <si>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</si>
  <si>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</si>
  <si>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</si>
  <si>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</si>
  <si>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</si>
  <si>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</si>
  <si>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</si>
  <si>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</si>
  <si>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</si>
  <si>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</si>
  <si>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</si>
  <si>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</si>
  <si>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</si>
  <si>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</si>
  <si>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</si>
  <si>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</si>
  <si>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</si>
  <si>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</si>
  <si>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</si>
  <si>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</si>
  <si>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</si>
  <si>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</si>
  <si>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</si>
  <si>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</si>
  <si>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</si>
  <si>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</si>
  <si>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</si>
  <si>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</si>
  <si>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</si>
  <si>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</si>
  <si>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</si>
  <si>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</si>
  <si>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</si>
  <si>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</si>
  <si>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</si>
  <si>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</si>
  <si>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</si>
  <si>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</si>
  <si>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</si>
  <si>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</si>
  <si>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</si>
  <si>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</si>
  <si>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</si>
  <si>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</si>
  <si>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</si>
  <si>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</si>
  <si>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</si>
  <si>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</si>
  <si>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</si>
  <si>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</si>
  <si>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</si>
  <si>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</si>
  <si>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</si>
  <si>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</si>
  <si>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</si>
  <si>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</si>
  <si>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</si>
  <si>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</si>
  <si>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</si>
  <si>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</si>
  <si>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</si>
  <si>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</si>
  <si>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</si>
  <si>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</si>
  <si>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</si>
  <si>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</si>
  <si>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</si>
  <si>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</si>
  <si>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</si>
  <si>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</si>
  <si>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</si>
  <si>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</si>
  <si>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</si>
  <si>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</si>
  <si>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</si>
  <si>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</si>
  <si>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</si>
  <si>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</si>
  <si>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</si>
  <si>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</si>
  <si>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</si>
  <si>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</si>
  <si>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</si>
  <si>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</si>
  <si>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</si>
  <si>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</si>
  <si>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</si>
  <si>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</si>
  <si>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</si>
  <si>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</si>
  <si>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</si>
  <si>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</si>
  <si>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</si>
  <si>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</si>
  <si>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</si>
  <si>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</si>
  <si>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</si>
  <si>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</si>
  <si>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</si>
  <si>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</si>
  <si>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</si>
  <si>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</si>
  <si>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</si>
  <si>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</si>
  <si>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</si>
  <si>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</si>
  <si>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</si>
  <si>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</si>
  <si>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</si>
  <si>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</si>
  <si>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</si>
  <si>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</si>
  <si>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</si>
  <si>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</si>
  <si>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</si>
  <si>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</si>
  <si>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</si>
  <si>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</si>
  <si>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</si>
  <si>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</si>
  <si>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</si>
  <si>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</si>
  <si>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</si>
  <si>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</si>
  <si>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</si>
  <si>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</si>
  <si>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</si>
  <si>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</si>
  <si>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</si>
  <si>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</si>
  <si>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</si>
  <si>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</si>
  <si>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</si>
  <si>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</si>
  <si>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</si>
  <si>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</si>
  <si>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</si>
  <si>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</si>
  <si>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</si>
  <si>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</si>
  <si>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</si>
  <si>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</si>
  <si>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</si>
  <si>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</si>
  <si>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</si>
  <si>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</si>
  <si>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</si>
  <si>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</si>
  <si>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</si>
  <si>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</si>
  <si>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</si>
  <si>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</si>
  <si>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</si>
  <si>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</si>
  <si>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</si>
  <si>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</si>
  <si>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</si>
  <si>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</si>
  <si>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</si>
  <si>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</si>
  <si>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</si>
  <si>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</si>
  <si>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</si>
  <si>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</si>
  <si>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</si>
  <si>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</si>
  <si>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</si>
  <si>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</si>
  <si>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</si>
  <si>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</si>
  <si>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</si>
  <si>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</si>
  <si>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</si>
  <si>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</si>
  <si>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</si>
  <si>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</si>
  <si>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</si>
  <si>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</si>
  <si>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</si>
  <si>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</si>
  <si>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</si>
  <si>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</si>
  <si>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</si>
  <si>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</si>
  <si>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</si>
  <si>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</si>
  <si>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</si>
  <si>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</si>
  <si>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</si>
  <si>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</si>
  <si>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</si>
  <si>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</si>
  <si>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</si>
  <si>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</si>
  <si>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</si>
  <si>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</si>
  <si>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</si>
  <si>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</si>
  <si>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</si>
  <si>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</si>
  <si>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</si>
  <si>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</si>
  <si>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</si>
  <si>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</si>
  <si>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</si>
  <si>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</si>
  <si>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</si>
  <si>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</si>
  <si>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</si>
  <si>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</si>
  <si>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</si>
  <si>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</si>
  <si>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</si>
  <si>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</si>
  <si>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</si>
  <si>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</si>
  <si>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</si>
  <si>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</si>
  <si>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</si>
  <si>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</si>
  <si>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</si>
  <si>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</si>
  <si>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</si>
  <si>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</si>
  <si>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</si>
  <si>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</si>
  <si>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</si>
  <si>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</si>
  <si>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</si>
  <si>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</si>
  <si>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</si>
  <si>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</si>
  <si>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</si>
  <si>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</si>
  <si>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</si>
  <si>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</si>
  <si>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</si>
  <si>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</si>
  <si>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</si>
  <si>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</si>
  <si>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</si>
  <si>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</si>
  <si>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</si>
  <si>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</si>
  <si>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</si>
  <si>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</si>
  <si>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</si>
  <si>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</si>
  <si>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</si>
  <si>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</si>
  <si>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</si>
  <si>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</si>
  <si>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</si>
  <si>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</si>
  <si>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</si>
  <si>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</si>
  <si>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</si>
  <si>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</si>
  <si>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</si>
  <si>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</si>
  <si>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</si>
  <si>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</si>
  <si>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</si>
  <si>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</si>
  <si>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</si>
  <si>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</si>
  <si>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</si>
  <si>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</si>
  <si>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</si>
  <si>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</si>
  <si>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</si>
  <si>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</si>
  <si>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</si>
  <si>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</si>
  <si>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</si>
  <si>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</si>
  <si>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</si>
  <si>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</si>
  <si>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</si>
  <si>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</si>
  <si>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</si>
  <si>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</si>
  <si>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</si>
  <si>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</si>
  <si>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</si>
  <si>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</si>
  <si>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</si>
  <si>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</si>
  <si>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</si>
  <si>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</si>
  <si>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</si>
  <si>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</si>
  <si>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</si>
  <si>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</si>
  <si>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</si>
  <si>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</si>
  <si>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</si>
  <si>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</si>
  <si>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</si>
  <si>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</si>
  <si>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</si>
  <si>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</si>
  <si>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</si>
  <si>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</si>
  <si>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</si>
  <si>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</si>
  <si>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</si>
  <si>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</si>
  <si>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</si>
  <si>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</si>
  <si>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</si>
  <si>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</si>
  <si>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</si>
  <si>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</si>
  <si>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</si>
  <si>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</si>
  <si>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</si>
  <si>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</si>
  <si>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</si>
  <si>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</si>
  <si>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</si>
  <si>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</si>
  <si>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</si>
  <si>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</si>
  <si>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</si>
  <si>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</si>
  <si>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</si>
  <si>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</si>
  <si>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</si>
  <si>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</si>
  <si>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</si>
  <si>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</si>
  <si>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</si>
  <si>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</si>
  <si>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</si>
  <si>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</si>
  <si>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</si>
  <si>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</si>
  <si>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</si>
  <si>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</si>
  <si>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</si>
  <si>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</si>
  <si>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</si>
  <si>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</si>
  <si>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</si>
  <si>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</si>
  <si>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</si>
  <si>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</si>
  <si>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</si>
  <si>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</si>
  <si>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</si>
  <si>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</si>
  <si>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</si>
  <si>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</si>
  <si>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</si>
  <si>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</si>
  <si>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</si>
  <si>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</si>
  <si>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</si>
  <si>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</si>
  <si>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</si>
  <si>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</si>
  <si>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</si>
  <si>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</si>
  <si>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</si>
  <si>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</si>
  <si>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</si>
  <si>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</si>
  <si>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</si>
  <si>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</si>
  <si>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</si>
  <si>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</si>
  <si>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</si>
  <si>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</si>
  <si>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</si>
  <si>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</si>
  <si>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</si>
  <si>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</si>
  <si>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</si>
  <si>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</si>
  <si>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</si>
  <si>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</si>
  <si>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</si>
  <si>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</si>
  <si>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</si>
  <si>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</si>
  <si>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</si>
  <si>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</si>
  <si>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</si>
  <si>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</si>
  <si>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</si>
  <si>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</si>
  <si>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</si>
  <si>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</si>
  <si>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</si>
  <si>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</si>
  <si>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</si>
  <si>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</si>
  <si>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</si>
  <si>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</si>
  <si>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</si>
  <si>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</si>
  <si>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</si>
  <si>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</si>
  <si>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</si>
  <si>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</si>
  <si>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</si>
  <si>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</si>
  <si>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</si>
  <si>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</si>
  <si>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</si>
  <si>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</si>
  <si>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</si>
  <si>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</si>
  <si>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</si>
  <si>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</si>
  <si>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</si>
  <si>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</si>
  <si>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</si>
  <si>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</si>
  <si>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</si>
  <si>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</si>
  <si>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</si>
  <si>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</si>
  <si>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</si>
  <si>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</si>
  <si>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</si>
  <si>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</si>
  <si>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</si>
  <si>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</si>
  <si>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</si>
  <si>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</si>
  <si>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</si>
  <si>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</si>
  <si>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</si>
  <si>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</si>
  <si>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</si>
  <si>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</si>
  <si>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</si>
  <si>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</si>
  <si>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</si>
  <si>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</si>
  <si>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</si>
  <si>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</si>
  <si>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</si>
  <si>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</si>
  <si>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</si>
  <si>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</si>
  <si>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</si>
  <si>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</si>
  <si>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</si>
  <si>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</si>
  <si>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</si>
  <si>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</si>
  <si>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</si>
  <si>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</si>
  <si>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</si>
  <si>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</si>
  <si>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</si>
  <si>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</si>
  <si>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</si>
  <si>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</si>
  <si>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</si>
  <si>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</si>
  <si>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</si>
  <si>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</si>
  <si>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</si>
  <si>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</si>
  <si>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</si>
  <si>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</si>
  <si>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</si>
  <si>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</si>
  <si>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</si>
  <si>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</si>
  <si>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</si>
  <si>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</si>
  <si>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</si>
  <si>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</si>
  <si>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</si>
  <si>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</si>
  <si>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</si>
  <si>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</si>
  <si>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</si>
  <si>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</si>
  <si>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</si>
  <si>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</si>
  <si>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</si>
  <si>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</si>
  <si>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</si>
  <si>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</si>
  <si>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</si>
  <si>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</si>
  <si>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</si>
  <si>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</si>
  <si>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</si>
  <si>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</si>
  <si>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</si>
  <si>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</si>
  <si>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</si>
  <si>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</si>
  <si>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</si>
  <si>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</si>
  <si>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</si>
  <si>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</si>
  <si>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</si>
  <si>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</si>
  <si>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</si>
  <si>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</si>
  <si>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</si>
  <si>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</si>
  <si>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</si>
  <si>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</si>
  <si>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</si>
  <si>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</si>
  <si>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</si>
  <si>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</si>
  <si>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</si>
  <si>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</si>
  <si>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</si>
  <si>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</si>
  <si>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</si>
  <si>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</si>
  <si>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</si>
  <si>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</si>
  <si>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</si>
  <si>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</si>
  <si>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</si>
  <si>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</si>
  <si>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</si>
  <si>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</si>
  <si>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</si>
  <si>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</si>
  <si>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</si>
  <si>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</si>
  <si>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</si>
  <si>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</si>
  <si>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</si>
  <si>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</si>
  <si>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</si>
  <si>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</si>
  <si>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</si>
  <si>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</si>
  <si>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</si>
  <si>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</si>
  <si>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</si>
  <si>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</si>
  <si>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</si>
  <si>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</si>
  <si>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</si>
  <si>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</si>
  <si>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</si>
  <si>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</si>
  <si>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</si>
  <si>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</si>
  <si>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</si>
  <si>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</si>
  <si>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</si>
  <si>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</si>
  <si>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</si>
  <si>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</si>
  <si>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</si>
  <si>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</si>
  <si>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</si>
  <si>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</si>
  <si>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</si>
  <si>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</si>
  <si>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</si>
  <si>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</si>
  <si>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</si>
  <si>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</si>
  <si>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</si>
  <si>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</si>
  <si>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</si>
  <si>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</si>
  <si>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</si>
  <si>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</si>
  <si>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</si>
  <si>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</si>
  <si>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</si>
  <si>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</si>
  <si>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</si>
  <si>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</si>
  <si>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</si>
  <si>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</si>
  <si>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</si>
  <si>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</si>
  <si>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</si>
  <si>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</si>
  <si>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</si>
  <si>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</si>
  <si>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</si>
  <si>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</si>
  <si>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</si>
  <si>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</si>
  <si>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</si>
  <si>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</si>
  <si>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</si>
  <si>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</si>
  <si>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</si>
  <si>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</si>
  <si>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</si>
  <si>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</si>
  <si>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</si>
  <si>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</si>
  <si>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</si>
  <si>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</si>
  <si>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</si>
  <si>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</si>
  <si>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</si>
  <si>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</si>
  <si>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</si>
  <si>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</si>
  <si>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</si>
  <si>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</si>
  <si>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</si>
  <si>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</si>
  <si>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</si>
  <si>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</si>
  <si>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</si>
  <si>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</si>
  <si>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</si>
  <si>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</si>
  <si>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</si>
  <si>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</si>
  <si>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</si>
  <si>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</si>
  <si>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</si>
  <si>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</si>
  <si>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</si>
  <si>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</si>
  <si>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</si>
  <si>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</si>
  <si>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</si>
  <si>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</si>
  <si>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</si>
  <si>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</si>
  <si>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</si>
  <si>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</si>
  <si>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</si>
  <si>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</si>
  <si>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</si>
  <si>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</si>
  <si>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</si>
  <si>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</si>
  <si>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</si>
  <si>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</si>
  <si>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</si>
  <si>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</si>
  <si>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</si>
  <si>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</si>
  <si>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</si>
  <si>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</si>
  <si>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</si>
  <si>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</si>
  <si>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</si>
  <si>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</si>
  <si>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</si>
  <si>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</si>
  <si>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</si>
  <si>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</si>
  <si>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</si>
  <si>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</si>
  <si>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</si>
  <si>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</si>
  <si>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</si>
  <si>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</si>
  <si>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</si>
  <si>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</si>
  <si>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</si>
  <si>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</si>
  <si>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</si>
  <si>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</si>
  <si>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</si>
  <si>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</si>
  <si>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</si>
  <si>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</si>
  <si>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</si>
  <si>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</si>
  <si>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</si>
  <si>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</si>
  <si>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</si>
  <si>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</si>
  <si>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</si>
  <si>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</si>
  <si>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</si>
  <si>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</si>
  <si>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</si>
  <si>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</si>
  <si>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</si>
  <si>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</si>
  <si>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</si>
  <si>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</si>
  <si>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</si>
  <si>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</si>
  <si>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</si>
  <si>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</si>
  <si>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</si>
  <si>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</si>
  <si>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</si>
  <si>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</si>
  <si>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</si>
  <si>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</si>
  <si>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</si>
  <si>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</si>
  <si>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</si>
  <si>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</si>
  <si>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</si>
  <si>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</si>
  <si>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</si>
  <si>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</si>
  <si>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</si>
  <si>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</si>
  <si>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</si>
  <si>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</si>
  <si>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</si>
  <si>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</si>
  <si>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</si>
  <si>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</si>
  <si>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</si>
  <si>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</si>
  <si>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</si>
  <si>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</si>
  <si>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</si>
  <si>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</si>
  <si>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</si>
  <si>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</si>
  <si>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</si>
  <si>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</si>
  <si>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</si>
  <si>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</si>
  <si>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</si>
  <si>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</si>
  <si>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</si>
  <si>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</si>
  <si>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</si>
  <si>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</si>
  <si>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</si>
  <si>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</si>
  <si>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</si>
  <si>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</si>
  <si>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</si>
  <si>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</si>
  <si>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</si>
  <si>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</si>
  <si>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</si>
  <si>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</si>
  <si>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</si>
  <si>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</si>
  <si>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</si>
  <si>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</si>
  <si>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</si>
  <si>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</si>
  <si>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</si>
  <si>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</si>
  <si>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</si>
  <si>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</si>
  <si>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</si>
  <si>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</si>
  <si>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</si>
  <si>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</si>
  <si>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</si>
  <si>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</si>
  <si>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</si>
  <si>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</si>
  <si>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</si>
  <si>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</si>
  <si>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</si>
  <si>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</si>
  <si>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</si>
  <si>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</si>
  <si>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</si>
  <si>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</si>
  <si>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</si>
  <si>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</si>
  <si>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</si>
  <si>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</si>
  <si>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</si>
  <si>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</si>
  <si>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</si>
  <si>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</si>
  <si>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</si>
  <si>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</si>
  <si>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</si>
  <si>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</si>
  <si>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</si>
  <si>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</si>
  <si>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</si>
  <si>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</si>
  <si>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</si>
  <si>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</si>
  <si>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</si>
  <si>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</si>
  <si>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</si>
  <si>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</si>
  <si>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</si>
  <si>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</si>
  <si>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</si>
  <si>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</si>
  <si>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</si>
  <si>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</si>
  <si>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</si>
  <si>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</si>
  <si>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</si>
  <si>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</si>
  <si>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</si>
  <si>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</si>
  <si>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</si>
  <si>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</si>
  <si>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</si>
  <si>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</si>
  <si>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</si>
  <si>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</si>
  <si>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</si>
  <si>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</si>
  <si>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</si>
  <si>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</si>
  <si>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</si>
  <si>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</si>
  <si>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</si>
  <si>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</si>
  <si>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</si>
  <si>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</si>
  <si>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</si>
  <si>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</si>
  <si>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</si>
  <si>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</si>
  <si>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</si>
  <si>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</si>
  <si>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</si>
  <si>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</si>
  <si>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</si>
  <si>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</si>
  <si>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</si>
  <si>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</si>
  <si>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</si>
  <si>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</si>
  <si>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</si>
  <si>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</si>
  <si>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</si>
  <si>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</si>
  <si>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</si>
  <si>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</si>
  <si>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</si>
  <si>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</si>
  <si>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</si>
  <si>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</si>
  <si>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</si>
  <si>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</si>
  <si>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</si>
  <si>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</si>
  <si>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</si>
  <si>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</si>
  <si>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</si>
  <si>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</si>
  <si>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</si>
  <si>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</si>
  <si>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</si>
  <si>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</si>
  <si>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</si>
  <si>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</si>
  <si>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</si>
  <si>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</si>
  <si>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</si>
  <si>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</si>
  <si>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</si>
  <si>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</si>
  <si>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</si>
  <si>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</si>
  <si>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</si>
  <si>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</si>
  <si>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</si>
  <si>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</si>
  <si>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</si>
  <si>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</si>
  <si>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</si>
  <si>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</si>
  <si>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</si>
  <si>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</si>
  <si>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</si>
  <si>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</si>
  <si>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</si>
  <si>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</si>
  <si>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</si>
  <si>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</si>
  <si>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</si>
  <si>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</si>
  <si>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</si>
  <si>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</si>
  <si>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</si>
  <si>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</si>
  <si>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</si>
  <si>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</si>
  <si>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</si>
  <si>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</si>
  <si>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</si>
  <si>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</si>
  <si>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</si>
  <si>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</si>
  <si>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</si>
  <si>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</si>
  <si>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</si>
  <si>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</si>
  <si>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</si>
  <si>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</si>
  <si>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</si>
  <si>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</si>
  <si>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</si>
  <si>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</si>
  <si>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</si>
  <si>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</si>
  <si>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</si>
  <si>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</si>
  <si>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</si>
  <si>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</si>
  <si>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</si>
  <si>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</si>
  <si>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</si>
  <si>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</si>
  <si>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</si>
  <si>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</si>
  <si>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</si>
  <si>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</si>
  <si>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</si>
  <si>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</si>
  <si>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</si>
  <si>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</si>
  <si>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</si>
  <si>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</si>
  <si>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</si>
  <si>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</si>
  <si>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</si>
  <si>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</si>
  <si>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</si>
  <si>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</si>
  <si>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</si>
  <si>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</si>
  <si>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</si>
  <si>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</si>
  <si>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</si>
  <si>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</si>
  <si>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</si>
  <si>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</si>
  <si>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</si>
  <si>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</si>
  <si>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</si>
  <si>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</si>
  <si>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</si>
  <si>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</si>
  <si>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</si>
  <si>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</si>
  <si>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</si>
  <si>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</si>
  <si>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</si>
  <si>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</si>
  <si>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</si>
  <si>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</si>
  <si>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</si>
  <si>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</si>
  <si>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</si>
  <si>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</si>
  <si>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</si>
  <si>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</si>
  <si>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</si>
  <si>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</si>
  <si>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</si>
  <si>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</si>
  <si>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</si>
  <si>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</si>
  <si>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</si>
  <si>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</si>
  <si>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</si>
  <si>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</si>
  <si>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</si>
  <si>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</si>
  <si>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</si>
  <si>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</si>
  <si>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</si>
  <si>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</si>
  <si>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</si>
  <si>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</si>
  <si>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</si>
  <si>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</si>
  <si>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</si>
  <si>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</si>
  <si>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</si>
  <si>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</si>
  <si>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</si>
  <si>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</si>
  <si>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</si>
  <si>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</si>
  <si>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</si>
  <si>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</si>
  <si>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</si>
  <si>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</si>
  <si>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</si>
  <si>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</si>
  <si>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</si>
  <si>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</si>
  <si>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</si>
  <si>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</si>
  <si>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</si>
  <si>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</si>
  <si>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</si>
  <si>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</si>
  <si>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</si>
  <si>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</si>
  <si>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</si>
  <si>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</si>
  <si>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</si>
  <si>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</si>
  <si>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</si>
  <si>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</si>
  <si>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</si>
  <si>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</si>
  <si>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</si>
  <si>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</si>
  <si>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</si>
  <si>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</si>
  <si>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</si>
  <si>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</si>
  <si>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</si>
  <si>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</si>
  <si>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</si>
  <si>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</si>
  <si>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</si>
  <si>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</si>
  <si>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</si>
  <si>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</si>
  <si>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</si>
  <si>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</si>
  <si>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</si>
  <si>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</si>
  <si>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</si>
  <si>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</si>
  <si>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</si>
  <si>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</si>
  <si>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</si>
  <si>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</si>
  <si>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</si>
  <si>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</si>
  <si>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</si>
  <si>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</si>
  <si>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</si>
  <si>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</si>
  <si>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</si>
  <si>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</si>
  <si>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</si>
  <si>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</si>
  <si>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</si>
  <si>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</si>
  <si>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</si>
  <si>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</si>
  <si>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</si>
  <si>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</si>
  <si>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</si>
  <si>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</si>
  <si>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</si>
  <si>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</si>
  <si>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</si>
  <si>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</si>
  <si>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</si>
  <si>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</si>
  <si>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</si>
  <si>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</si>
  <si>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</si>
  <si>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</si>
  <si>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</si>
  <si>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</si>
  <si>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</si>
  <si>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</si>
  <si>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</si>
  <si>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</si>
  <si>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</si>
  <si>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</si>
  <si>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</si>
  <si>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</si>
  <si>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</si>
  <si>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</si>
  <si>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</si>
  <si>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</si>
  <si>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</si>
  <si>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</si>
  <si>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</si>
  <si>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</si>
  <si>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</si>
  <si>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</si>
  <si>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</si>
  <si>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</si>
  <si>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</si>
  <si>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</si>
  <si>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</si>
  <si>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</si>
  <si>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</si>
  <si>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</si>
  <si>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</si>
  <si>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</si>
  <si>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</si>
  <si>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</si>
  <si>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</si>
  <si>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</si>
  <si>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</si>
  <si>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</si>
  <si>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</si>
  <si>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</si>
  <si>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</si>
  <si>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</si>
  <si>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</si>
  <si>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</si>
  <si>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</si>
  <si>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</si>
  <si>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</si>
  <si>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</si>
  <si>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</si>
  <si>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</si>
  <si>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</si>
  <si>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</si>
  <si>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</si>
  <si>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</si>
  <si>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</si>
  <si>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</si>
  <si>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</si>
  <si>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</si>
  <si>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</si>
  <si>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</si>
  <si>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</si>
  <si>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</si>
  <si>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</si>
  <si>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</si>
  <si>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</si>
  <si>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</si>
  <si>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</si>
  <si>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</si>
  <si>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</si>
  <si>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</si>
  <si>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</si>
  <si>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</si>
  <si>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</si>
  <si>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</si>
  <si>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</si>
  <si>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</si>
  <si>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</si>
  <si>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</si>
  <si>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</si>
  <si>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</si>
  <si>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</si>
  <si>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</si>
  <si>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</si>
  <si>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</si>
  <si>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</si>
  <si>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</si>
  <si>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</si>
  <si>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</si>
  <si>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</si>
  <si>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</si>
  <si>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</si>
  <si>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</si>
  <si>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</si>
  <si>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</si>
  <si>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</si>
  <si>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</si>
  <si>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</si>
  <si>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</si>
  <si>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</si>
  <si>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</si>
  <si>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</si>
  <si>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</si>
  <si>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</si>
  <si>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</si>
  <si>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</si>
  <si>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</si>
  <si>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</si>
  <si>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</si>
  <si>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</si>
  <si>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</si>
  <si>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</si>
  <si>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</si>
  <si>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</si>
  <si>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</si>
  <si>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</si>
  <si>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</si>
  <si>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</si>
  <si>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</si>
  <si>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</si>
  <si>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</si>
  <si>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</si>
  <si>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</si>
  <si>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</si>
  <si>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</si>
  <si>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</si>
  <si>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</si>
  <si>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</si>
  <si>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</si>
  <si>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</si>
  <si>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</si>
  <si>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</si>
  <si>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</si>
  <si>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</si>
  <si>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</si>
  <si>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</si>
  <si>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</si>
  <si>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</si>
  <si>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</si>
  <si>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</si>
  <si>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</si>
  <si>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</si>
  <si>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</si>
  <si>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</si>
  <si>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</si>
  <si>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</si>
  <si>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</si>
  <si>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</si>
  <si>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</si>
  <si>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</si>
  <si>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</si>
  <si>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</si>
  <si>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</si>
  <si>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</si>
  <si>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</si>
  <si>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</si>
  <si>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</si>
  <si>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</si>
  <si>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</si>
  <si>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</si>
  <si>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</si>
  <si>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</si>
  <si>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</si>
  <si>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</si>
  <si>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</si>
  <si>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</si>
  <si>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</si>
  <si>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</si>
  <si>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</si>
  <si>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</si>
  <si>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</si>
  <si>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</si>
  <si>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</si>
  <si>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</si>
  <si>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</si>
  <si>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</si>
  <si>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</si>
  <si>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</si>
  <si>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</si>
  <si>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</si>
  <si>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</si>
  <si>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</si>
  <si>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</si>
  <si>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</si>
  <si>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</si>
  <si>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</si>
  <si>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</si>
  <si>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</si>
  <si>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</si>
  <si>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</si>
  <si>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</si>
  <si>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</si>
  <si>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</si>
  <si>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</si>
  <si>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</si>
  <si>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</si>
  <si>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</si>
  <si>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</si>
  <si>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</si>
  <si>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</si>
  <si>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</si>
  <si>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</si>
  <si>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</si>
  <si>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</si>
  <si>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</si>
  <si>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</si>
  <si>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</si>
  <si>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</si>
  <si>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</si>
  <si>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</si>
  <si>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</si>
  <si>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</si>
  <si>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</si>
  <si>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</si>
  <si>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</si>
  <si>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</si>
  <si>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</si>
  <si>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</si>
  <si>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</si>
  <si>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</si>
  <si>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</si>
  <si>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</si>
  <si>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</si>
  <si>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</si>
  <si>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</si>
  <si>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</si>
  <si>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</si>
  <si>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</si>
  <si>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</si>
  <si>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</si>
  <si>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</si>
  <si>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</si>
  <si>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</si>
  <si>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</si>
  <si>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</si>
  <si>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</si>
  <si>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</si>
  <si>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</si>
  <si>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</si>
  <si>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</si>
  <si>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</si>
  <si>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</si>
  <si>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</si>
  <si>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</si>
  <si>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</si>
  <si>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</si>
  <si>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</si>
  <si>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</si>
  <si>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</si>
  <si>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</si>
  <si>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</si>
  <si>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</si>
  <si>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</si>
  <si>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</si>
  <si>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</si>
  <si>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</si>
  <si>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</si>
  <si>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</si>
  <si>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</si>
  <si>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</si>
  <si>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</si>
  <si>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</si>
  <si>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</si>
  <si>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</si>
  <si>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</si>
  <si>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</si>
  <si>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</si>
  <si>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</si>
  <si>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</si>
  <si>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</si>
  <si>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</si>
  <si>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</si>
  <si>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</si>
  <si>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</si>
  <si>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</si>
  <si>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</si>
  <si>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</si>
  <si>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</si>
  <si>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</si>
  <si>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</si>
  <si>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</si>
  <si>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</si>
  <si>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</si>
  <si>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</si>
  <si>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</si>
  <si>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</si>
  <si>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</si>
  <si>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</si>
  <si>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</si>
  <si>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</si>
  <si>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</si>
  <si>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</si>
  <si>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</si>
  <si>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</si>
  <si>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</si>
  <si>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</si>
  <si>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</si>
  <si>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</si>
  <si>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</si>
  <si>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</si>
  <si>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</si>
  <si>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</si>
  <si>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</si>
  <si>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</si>
  <si>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</si>
  <si>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</si>
  <si>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</si>
  <si>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</si>
  <si>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</si>
  <si>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</si>
  <si>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</si>
  <si>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</si>
  <si>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</si>
  <si>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</si>
  <si>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</si>
  <si>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</si>
  <si>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</si>
  <si>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</si>
  <si>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</si>
  <si>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</si>
  <si>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</si>
  <si>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</si>
  <si>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</si>
  <si>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</si>
  <si>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</si>
  <si>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</si>
  <si>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</si>
  <si>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</si>
  <si>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</si>
  <si>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</si>
  <si>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</si>
  <si>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</si>
  <si>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</si>
  <si>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</si>
  <si>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</si>
  <si>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</si>
  <si>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</si>
  <si>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</si>
  <si>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</si>
  <si>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</si>
  <si>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</si>
  <si>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</si>
  <si>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</si>
  <si>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</si>
  <si>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</si>
  <si>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</si>
  <si>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</si>
  <si>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</si>
  <si>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</si>
  <si>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</si>
  <si>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</si>
  <si>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</si>
  <si>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</si>
  <si>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</si>
  <si>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</si>
  <si>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</si>
  <si>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</si>
  <si>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</si>
  <si>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</si>
  <si>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</si>
  <si>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</si>
  <si>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</si>
  <si>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</si>
  <si>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</si>
  <si>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</si>
  <si>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</si>
  <si>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</si>
  <si>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</si>
  <si>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</si>
  <si>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</si>
  <si>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</si>
  <si>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</si>
  <si>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</si>
  <si>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</si>
  <si>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</si>
  <si>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</si>
  <si>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</si>
  <si>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</si>
  <si>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</si>
  <si>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</si>
  <si>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</si>
  <si>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</si>
  <si>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</si>
  <si>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</si>
  <si>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</si>
  <si>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</si>
  <si>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</si>
  <si>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</si>
  <si>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</si>
  <si>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</si>
  <si>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</si>
  <si>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</si>
  <si>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</si>
  <si>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</si>
  <si>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</si>
  <si>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</si>
  <si>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</si>
  <si>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</si>
  <si>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</si>
  <si>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</si>
  <si>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</si>
  <si>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</si>
  <si>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</si>
  <si>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</si>
  <si>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</si>
  <si>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</si>
  <si>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</si>
  <si>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</si>
  <si>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</si>
  <si>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</si>
  <si>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</si>
  <si>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</si>
  <si>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</si>
  <si>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</si>
  <si>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</si>
  <si>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</si>
  <si>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</si>
  <si>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</si>
  <si>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</si>
  <si>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</si>
  <si>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</si>
  <si>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</si>
  <si>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</si>
  <si>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</si>
  <si>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</si>
  <si>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</si>
  <si>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</si>
  <si>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</si>
  <si>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</si>
  <si>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</si>
  <si>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</si>
  <si>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</si>
  <si>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</si>
  <si>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</si>
  <si>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</si>
  <si>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</si>
  <si>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</si>
  <si>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</si>
  <si>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</si>
  <si>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</si>
  <si>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</si>
  <si>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</si>
  <si>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</si>
  <si>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</si>
  <si>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</si>
  <si>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</si>
  <si>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</si>
  <si>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</si>
  <si>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</si>
  <si>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</si>
  <si>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</si>
  <si>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</si>
  <si>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</si>
  <si>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</si>
  <si>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</si>
  <si>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</si>
  <si>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</si>
  <si>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</si>
  <si>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</si>
  <si>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</si>
  <si>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</si>
  <si>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</si>
  <si>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</si>
  <si>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</si>
  <si>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</si>
  <si>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</si>
  <si>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</si>
  <si>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</si>
  <si>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</si>
  <si>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</si>
  <si>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</si>
  <si>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</si>
  <si>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</si>
  <si>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</si>
  <si>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</si>
  <si>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</si>
  <si>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</si>
  <si>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</si>
  <si>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</si>
  <si>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</si>
  <si>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</si>
  <si>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</si>
  <si>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</si>
  <si>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</si>
  <si>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</si>
  <si>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</si>
  <si>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</si>
  <si>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</si>
  <si>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</si>
  <si>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</si>
  <si>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</si>
  <si>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</si>
  <si>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</si>
  <si>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</si>
  <si>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</si>
  <si>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</si>
  <si>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</si>
  <si>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</si>
  <si>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</si>
  <si>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</si>
  <si>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</si>
  <si>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</si>
  <si>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</si>
  <si>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</si>
  <si>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</si>
  <si>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</si>
  <si>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</si>
  <si>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</si>
  <si>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</si>
  <si>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</si>
  <si>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</si>
  <si>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</si>
  <si>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</si>
  <si>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</si>
  <si>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</si>
  <si>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</si>
  <si>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</si>
  <si>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</si>
  <si>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</si>
  <si>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</si>
  <si>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</si>
  <si>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</si>
  <si>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</si>
  <si>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</si>
  <si>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</si>
  <si>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</si>
  <si>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</si>
  <si>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</si>
  <si>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</si>
  <si>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</si>
  <si>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</si>
  <si>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</si>
  <si>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</si>
  <si>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</si>
  <si>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</si>
  <si>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</si>
  <si>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</si>
  <si>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</si>
  <si>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</si>
  <si>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</si>
  <si>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</si>
  <si>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</si>
  <si>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</si>
  <si>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</si>
  <si>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</si>
  <si>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</si>
  <si>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</si>
  <si>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</si>
  <si>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</si>
  <si>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</si>
  <si>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</si>
  <si>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</si>
  <si>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</si>
  <si>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</si>
  <si>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</si>
  <si>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</si>
  <si>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</si>
  <si>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</si>
  <si>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</si>
  <si>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</si>
  <si>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</si>
  <si>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</si>
  <si>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</si>
  <si>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</si>
  <si>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</si>
  <si>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</si>
  <si>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</si>
  <si>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</si>
  <si>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</si>
  <si>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</si>
  <si>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</si>
  <si>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</si>
  <si>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</si>
  <si>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</si>
  <si>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</si>
  <si>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</si>
  <si>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</si>
  <si>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</si>
  <si>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</si>
  <si>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</si>
  <si>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</si>
  <si>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</si>
  <si>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</si>
  <si>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</si>
  <si>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</si>
  <si>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</si>
  <si>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</si>
  <si>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</si>
  <si>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</si>
  <si>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</si>
  <si>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</si>
  <si>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</si>
  <si>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</si>
  <si>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</si>
  <si>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</si>
  <si>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</si>
  <si>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</si>
  <si>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</si>
  <si>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</si>
  <si>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</si>
  <si>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</si>
  <si>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</si>
  <si>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</si>
  <si>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</si>
  <si>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</si>
  <si>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</si>
  <si>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</si>
  <si>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</si>
  <si>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</si>
  <si>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</si>
  <si>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</si>
  <si>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</si>
  <si>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</si>
  <si>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</si>
  <si>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</si>
  <si>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</si>
  <si>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</si>
  <si>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</si>
  <si>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</si>
  <si>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</si>
  <si>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</si>
  <si>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</si>
  <si>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</si>
  <si>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</si>
  <si>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</si>
  <si>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</si>
  <si>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</si>
  <si>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</si>
  <si>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</si>
  <si>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</si>
  <si>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</si>
  <si>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</si>
  <si>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</si>
  <si>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</si>
  <si>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</si>
  <si>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</si>
  <si>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</si>
  <si>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</si>
  <si>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</si>
  <si>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</si>
  <si>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</si>
  <si>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</si>
  <si>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</si>
  <si>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</si>
  <si>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</si>
  <si>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</si>
  <si>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</si>
  <si>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</si>
  <si>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</si>
  <si>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</si>
  <si>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</si>
  <si>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</si>
  <si>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</si>
  <si>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</si>
  <si>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</si>
  <si>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</si>
  <si>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</si>
  <si>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</si>
  <si>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</si>
  <si>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</si>
  <si>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</si>
  <si>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</si>
  <si>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</si>
  <si>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</si>
  <si>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</si>
  <si>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</si>
  <si>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</si>
  <si>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</si>
  <si>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</si>
  <si>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</si>
  <si>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</si>
  <si>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</si>
  <si>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</si>
  <si>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</si>
  <si>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</si>
  <si>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</si>
  <si>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</si>
  <si>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</si>
  <si>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</si>
  <si>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</si>
  <si>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</si>
  <si>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</si>
  <si>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</si>
  <si>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</si>
  <si>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</si>
  <si>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</si>
  <si>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</si>
  <si>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</si>
  <si>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</si>
  <si>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</si>
  <si>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</si>
  <si>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</si>
  <si>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</si>
  <si>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</si>
  <si>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</si>
  <si>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</si>
  <si>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</si>
  <si>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</si>
  <si>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</si>
  <si>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</si>
  <si>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</si>
  <si>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</si>
  <si>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</si>
  <si>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</si>
  <si>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</si>
  <si>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</si>
  <si>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</si>
  <si>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</si>
  <si>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</si>
  <si>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</si>
  <si>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</si>
  <si>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</si>
  <si>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</si>
  <si>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</si>
  <si>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</si>
  <si>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</si>
  <si>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</si>
  <si>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</si>
  <si>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</si>
  <si>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</si>
  <si>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</si>
  <si>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</si>
  <si>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</si>
  <si>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</si>
  <si>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</si>
  <si>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</si>
  <si>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</si>
  <si>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</si>
  <si>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</si>
  <si>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</si>
  <si>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</si>
  <si>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</si>
  <si>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</si>
  <si>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</si>
  <si>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</si>
  <si>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</si>
  <si>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</si>
  <si>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</si>
  <si>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</si>
  <si>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</si>
  <si>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</si>
  <si>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</si>
  <si>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</si>
  <si>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</si>
  <si>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</si>
  <si>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</si>
  <si>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</si>
  <si>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</si>
  <si>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</si>
  <si>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</si>
  <si>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</si>
  <si>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</si>
  <si>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</si>
  <si>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</si>
  <si>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</si>
  <si>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</si>
  <si>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</si>
  <si>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</si>
  <si>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</si>
  <si>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</si>
  <si>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</si>
  <si>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</si>
  <si>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</si>
  <si>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</si>
  <si>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</si>
  <si>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</si>
  <si>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</si>
  <si>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</si>
  <si>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</si>
  <si>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</si>
  <si>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</si>
  <si>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</si>
  <si>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</si>
  <si>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</si>
  <si>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</si>
  <si>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</si>
  <si>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</si>
  <si>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</si>
  <si>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</si>
  <si>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</si>
  <si>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</si>
  <si>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</si>
  <si>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</si>
  <si>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</si>
  <si>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</si>
  <si>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</si>
  <si>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</si>
  <si>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</si>
  <si>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</si>
  <si>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</si>
  <si>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</si>
  <si>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</si>
  <si>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</si>
  <si>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</si>
  <si>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</si>
  <si>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</si>
  <si>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</si>
  <si>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</si>
  <si>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</si>
  <si>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</si>
  <si>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</si>
  <si>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</si>
  <si>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</si>
  <si>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</si>
  <si>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</si>
  <si>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</si>
  <si>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</si>
  <si>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</si>
  <si>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</si>
  <si>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</si>
  <si>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</si>
  <si>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</si>
  <si>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</si>
  <si>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</si>
  <si>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</si>
  <si>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</si>
  <si>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</si>
  <si>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</si>
  <si>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</si>
  <si>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</si>
  <si>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</si>
  <si>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</si>
  <si>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</si>
  <si>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</si>
  <si>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</si>
  <si>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</si>
  <si>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</si>
  <si>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</si>
  <si>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</si>
  <si>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</si>
  <si>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</si>
  <si>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</si>
  <si>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</si>
  <si>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</si>
  <si>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</si>
  <si>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</si>
  <si>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</si>
  <si>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</si>
  <si>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</si>
  <si>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</si>
  <si>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</si>
  <si>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</si>
  <si>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</si>
  <si>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</si>
  <si>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</si>
  <si>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</si>
  <si>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</si>
  <si>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</si>
  <si>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</si>
  <si>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</si>
  <si>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</si>
  <si>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</si>
  <si>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</si>
  <si>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</si>
  <si>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</si>
  <si>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</si>
  <si>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</si>
  <si>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</si>
  <si>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</si>
  <si>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</si>
  <si>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</si>
  <si>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</si>
  <si>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</si>
  <si>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</si>
  <si>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</si>
  <si>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</si>
  <si>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</si>
  <si>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</si>
  <si>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</si>
  <si>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</si>
  <si>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</si>
  <si>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</si>
  <si>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</si>
  <si>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</si>
  <si>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</si>
  <si>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</si>
  <si>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</si>
  <si>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</si>
  <si>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</si>
  <si>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</si>
  <si>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</si>
  <si>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</si>
  <si>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</si>
  <si>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</si>
  <si>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</si>
  <si>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</si>
  <si>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</si>
  <si>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</si>
  <si>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</si>
  <si>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</si>
  <si>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</si>
  <si>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</si>
  <si>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</si>
  <si>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</si>
  <si>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</si>
  <si>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</si>
  <si>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</si>
  <si>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</si>
  <si>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</si>
  <si>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</si>
  <si>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</si>
  <si>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</si>
  <si>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</si>
  <si>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</si>
  <si>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</si>
  <si>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</si>
  <si>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</si>
  <si>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</si>
  <si>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</si>
  <si>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</si>
  <si>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</si>
  <si>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</si>
  <si>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</si>
  <si>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</si>
  <si>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</si>
  <si>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</si>
  <si>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</si>
  <si>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</si>
  <si>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</si>
  <si>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</si>
  <si>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</si>
  <si>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</si>
  <si>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</si>
  <si>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</si>
  <si>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</si>
  <si>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</si>
  <si>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</si>
  <si>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</si>
  <si>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</si>
  <si>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</si>
  <si>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</si>
  <si>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</si>
  <si>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</si>
  <si>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</si>
  <si>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</si>
  <si>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</si>
  <si>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</si>
  <si>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</si>
  <si>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</si>
  <si>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</si>
  <si>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</si>
  <si>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</si>
  <si>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</si>
  <si>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</si>
  <si>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</si>
  <si>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</si>
  <si>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</si>
  <si>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</si>
  <si>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</si>
  <si>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</si>
  <si>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</si>
  <si>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</si>
  <si>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</si>
  <si>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</si>
  <si>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</si>
  <si>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</si>
  <si>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</si>
  <si>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</si>
  <si>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</si>
  <si>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</si>
  <si>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</si>
  <si>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</si>
  <si>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</si>
  <si>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</si>
  <si>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</si>
  <si>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</si>
  <si>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</si>
  <si>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</si>
  <si>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</si>
  <si>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</si>
  <si>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</si>
  <si>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</si>
  <si>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</si>
  <si>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</si>
  <si>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</si>
  <si>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</si>
  <si>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</si>
  <si>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</si>
  <si>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</si>
  <si>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</si>
  <si>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</si>
  <si>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</si>
  <si>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</si>
  <si>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</si>
  <si>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</si>
  <si>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</si>
  <si>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</si>
  <si>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</si>
  <si>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</si>
  <si>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</si>
  <si>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</si>
  <si>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</si>
  <si>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</si>
  <si>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</si>
  <si>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</si>
  <si>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</si>
  <si>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</si>
  <si>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</si>
  <si>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</si>
  <si>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</si>
  <si>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</si>
  <si>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</si>
  <si>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</si>
  <si>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</si>
  <si>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</si>
  <si>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</si>
  <si>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</si>
  <si>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</si>
  <si>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</si>
  <si>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</si>
  <si>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</si>
  <si>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</si>
  <si>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</si>
  <si>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</si>
  <si>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</si>
  <si>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</si>
  <si>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</si>
  <si>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</si>
  <si>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</si>
  <si>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</si>
  <si>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</si>
  <si>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</si>
  <si>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</si>
  <si>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</si>
  <si>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</si>
  <si>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</si>
  <si>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</si>
  <si>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</si>
  <si>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</si>
  <si>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</si>
  <si>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</si>
  <si>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</si>
  <si>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</si>
  <si>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</si>
  <si>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</si>
  <si>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</si>
  <si>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</si>
  <si>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</si>
  <si>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</si>
  <si>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</si>
  <si>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</si>
  <si>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</si>
  <si>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</si>
  <si>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</si>
  <si>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</si>
  <si>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</si>
  <si>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</si>
  <si>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</si>
  <si>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</si>
  <si>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</si>
  <si>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</si>
  <si>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</si>
  <si>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</si>
  <si>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</si>
  <si>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</si>
  <si>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</si>
  <si>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</si>
  <si>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</si>
  <si>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</si>
  <si>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</si>
  <si>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</si>
  <si>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</si>
  <si>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</si>
  <si>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</si>
  <si>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</si>
  <si>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</si>
  <si>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</si>
  <si>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</si>
  <si>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</si>
  <si>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</si>
  <si>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</si>
  <si>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</si>
  <si>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</si>
  <si>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</si>
  <si>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</si>
  <si>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</si>
  <si>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</si>
  <si>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</si>
  <si>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</si>
  <si>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</si>
  <si>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</si>
  <si>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</si>
  <si>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</si>
  <si>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</si>
  <si>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</si>
  <si>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</si>
  <si>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</si>
  <si>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</si>
  <si>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</si>
  <si>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</si>
  <si>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</si>
  <si>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</si>
  <si>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</si>
  <si>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</si>
  <si>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</si>
  <si>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</si>
  <si>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</si>
  <si>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</si>
  <si>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</si>
  <si>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</si>
  <si>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</si>
  <si>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</si>
  <si>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</si>
  <si>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</si>
  <si>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</si>
  <si>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</si>
  <si>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</si>
  <si>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</si>
  <si>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</si>
  <si>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</si>
  <si>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</si>
  <si>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</si>
  <si>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</si>
  <si>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</si>
  <si>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</si>
  <si>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</si>
  <si>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</si>
  <si>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</si>
  <si>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</si>
  <si>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</si>
  <si>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</si>
  <si>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</si>
  <si>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</si>
  <si>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</si>
  <si>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</si>
  <si>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</si>
  <si>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</si>
  <si>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</si>
  <si>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</si>
  <si>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</si>
  <si>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</si>
  <si>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</si>
  <si>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</si>
  <si>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</si>
  <si>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</si>
  <si>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</si>
  <si>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</si>
  <si>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</si>
  <si>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</si>
  <si>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</si>
  <si>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</si>
  <si>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</si>
  <si>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</si>
  <si>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</si>
  <si>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</si>
  <si>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</si>
  <si>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</si>
  <si>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</si>
  <si>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</si>
  <si>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</si>
  <si>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</si>
  <si>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</si>
  <si>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</si>
  <si>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</si>
  <si>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</si>
  <si>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</si>
  <si>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</si>
  <si>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</si>
  <si>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</si>
  <si>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</si>
  <si>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</si>
  <si>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</si>
  <si>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</si>
  <si>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</si>
  <si>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</si>
  <si>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</si>
  <si>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</si>
  <si>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</si>
  <si>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</si>
  <si>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</si>
  <si>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</si>
  <si>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</si>
  <si>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</si>
  <si>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</si>
  <si>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</si>
  <si>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</si>
  <si>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</si>
  <si>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</si>
  <si>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</si>
  <si>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</si>
  <si>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</si>
  <si>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</si>
  <si>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</si>
  <si>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</si>
  <si>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</si>
  <si>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</si>
  <si>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</si>
  <si>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</si>
  <si>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</si>
  <si>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</si>
  <si>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</si>
  <si>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</si>
  <si>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</si>
  <si>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</si>
  <si>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</si>
  <si>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</si>
  <si>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</si>
  <si>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</si>
  <si>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</si>
  <si>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</si>
  <si>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</si>
  <si>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</si>
  <si>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</si>
  <si>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</si>
  <si>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</si>
  <si>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</si>
  <si>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</si>
  <si>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</si>
  <si>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</si>
  <si>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</si>
  <si>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</si>
  <si>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</si>
  <si>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</si>
  <si>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</si>
  <si>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</si>
  <si>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</si>
  <si>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</si>
  <si>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</si>
  <si>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</si>
  <si>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</si>
  <si>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</si>
  <si>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</si>
  <si>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</si>
  <si>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</si>
  <si>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</si>
  <si>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</si>
  <si>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</si>
  <si>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</si>
  <si>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</si>
  <si>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</si>
  <si>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</si>
  <si>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</si>
  <si>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</si>
  <si>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</si>
  <si>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</si>
  <si>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</si>
  <si>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</si>
  <si>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</si>
  <si>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</si>
  <si>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</si>
  <si>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</si>
  <si>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</si>
  <si>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</si>
  <si>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</si>
  <si>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</si>
  <si>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</si>
  <si>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</si>
  <si>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</si>
  <si>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</si>
  <si>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</si>
  <si>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</si>
  <si>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</si>
  <si>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</si>
  <si>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</si>
  <si>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</si>
  <si>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</si>
  <si>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</si>
  <si>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</si>
  <si>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</si>
  <si>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</si>
  <si>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</si>
  <si>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</si>
  <si>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</si>
  <si>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</si>
  <si>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</si>
  <si>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</si>
  <si>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</si>
  <si>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</si>
  <si>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</si>
  <si>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</si>
  <si>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</si>
  <si>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</si>
  <si>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</si>
  <si>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</si>
  <si>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</si>
  <si>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</si>
  <si>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</si>
  <si>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</si>
  <si>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</si>
  <si>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</si>
  <si>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</si>
  <si>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</si>
  <si>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</si>
  <si>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</si>
  <si>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</si>
  <si>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</si>
  <si>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</si>
  <si>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</si>
  <si>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</si>
  <si>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</si>
  <si>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</si>
  <si>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</si>
  <si>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</si>
  <si>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</si>
  <si>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</si>
  <si>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</si>
  <si>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</si>
  <si>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</si>
  <si>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</si>
  <si>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</si>
  <si>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</si>
  <si>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</si>
  <si>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</si>
  <si>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</si>
  <si>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</si>
  <si>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</si>
  <si>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</si>
  <si>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</si>
  <si>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</si>
  <si>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</si>
  <si>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</si>
  <si>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</si>
  <si>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</si>
  <si>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</si>
  <si>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</si>
  <si>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</si>
  <si>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</si>
  <si>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</si>
  <si>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</si>
  <si>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</si>
  <si>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</si>
  <si>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</si>
  <si>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</si>
  <si>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</si>
  <si>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</si>
  <si>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</si>
  <si>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</si>
  <si>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</si>
  <si>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</si>
  <si>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</si>
  <si>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</si>
  <si>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</si>
  <si>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</si>
  <si>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</si>
  <si>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</si>
  <si>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</si>
  <si>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</si>
  <si>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</si>
  <si>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</si>
  <si>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</si>
  <si>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</si>
  <si>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</si>
  <si>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</si>
  <si>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</si>
  <si>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</si>
  <si>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</si>
  <si>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</si>
  <si>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</si>
  <si>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</si>
  <si>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</si>
  <si>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</si>
  <si>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</si>
  <si>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</si>
  <si>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</si>
  <si>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</si>
  <si>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</si>
  <si>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</si>
  <si>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</si>
  <si>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</si>
  <si>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</si>
  <si>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</si>
  <si>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</si>
  <si>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</si>
  <si>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</si>
  <si>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</si>
  <si>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</si>
  <si>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</si>
  <si>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</si>
  <si>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</si>
  <si>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</si>
  <si>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</si>
  <si>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</si>
  <si>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</si>
  <si>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</si>
  <si>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</si>
  <si>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</si>
  <si>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</si>
  <si>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</si>
  <si>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</si>
  <si>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</si>
  <si>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</si>
  <si>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</si>
  <si>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</si>
  <si>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</si>
  <si>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</si>
  <si>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</si>
  <si>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</si>
  <si>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</si>
  <si>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</si>
  <si>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</si>
  <si>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</si>
  <si>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</si>
  <si>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</si>
  <si>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</si>
  <si>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</si>
  <si>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</si>
  <si>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</si>
  <si>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</si>
  <si>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</si>
  <si>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</si>
  <si>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</si>
  <si>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</si>
  <si>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</si>
  <si>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</si>
  <si>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</si>
  <si>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</si>
  <si>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</si>
  <si>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</si>
  <si>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</si>
  <si>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</si>
  <si>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</si>
  <si>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</si>
  <si>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</si>
  <si>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</si>
  <si>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</si>
  <si>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</si>
  <si>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</si>
  <si>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</si>
  <si>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</si>
  <si>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</si>
  <si>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</si>
  <si>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</si>
  <si>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</si>
  <si>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</si>
  <si>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</si>
  <si>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</si>
  <si>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</si>
  <si>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</si>
  <si>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</si>
  <si>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</si>
  <si>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</si>
  <si>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</si>
  <si>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</si>
  <si>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</si>
  <si>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</si>
  <si>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</si>
  <si>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</si>
  <si>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</si>
  <si>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</si>
  <si>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</si>
  <si>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</si>
  <si>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</si>
  <si>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</si>
  <si>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</si>
  <si>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</si>
  <si>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</si>
  <si>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</si>
  <si>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</si>
  <si>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</si>
  <si>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</si>
  <si>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</si>
  <si>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</si>
  <si>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</si>
  <si>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</si>
  <si>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</si>
  <si>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</si>
  <si>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</si>
  <si>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</si>
  <si>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</si>
  <si>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</si>
  <si>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</si>
  <si>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</si>
  <si>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</si>
  <si>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</si>
  <si>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</si>
  <si>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</si>
  <si>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</si>
  <si>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</si>
  <si>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</si>
  <si>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</si>
  <si>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</si>
  <si>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</si>
  <si>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</si>
  <si>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</si>
  <si>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</si>
  <si>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</si>
  <si>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</si>
  <si>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</si>
  <si>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</si>
  <si>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</si>
  <si>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</si>
  <si>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</si>
  <si>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</si>
  <si>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</si>
  <si>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</si>
  <si>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</si>
  <si>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</si>
  <si>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</si>
  <si>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</si>
  <si>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</si>
  <si>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</si>
  <si>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</si>
  <si>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</si>
  <si>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</si>
  <si>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</si>
  <si>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</si>
  <si>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</si>
  <si>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</si>
  <si>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</si>
  <si>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</si>
  <si>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</si>
  <si>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</si>
  <si>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</si>
  <si>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</si>
  <si>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</si>
  <si>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</si>
  <si>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</si>
  <si>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</si>
  <si>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</si>
  <si>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</si>
  <si>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</si>
  <si>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</si>
  <si>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</si>
  <si>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</si>
  <si>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</si>
  <si>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</si>
  <si>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</si>
  <si>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</si>
  <si>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</si>
  <si>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</si>
  <si>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</si>
  <si>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</si>
  <si>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</si>
  <si>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</si>
  <si>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</si>
  <si>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</si>
  <si>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</si>
  <si>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</si>
  <si>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</si>
  <si>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</si>
  <si>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</si>
  <si>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</si>
  <si>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</si>
  <si>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</si>
  <si>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</si>
  <si>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</si>
  <si>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</si>
  <si>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</si>
  <si>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</si>
  <si>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</si>
  <si>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</si>
  <si>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</si>
  <si>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</si>
  <si>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</si>
  <si>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</si>
  <si>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</si>
  <si>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</si>
  <si>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</si>
  <si>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</si>
  <si>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</si>
  <si>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</si>
  <si>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</si>
  <si>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</si>
  <si>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</si>
  <si>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</si>
  <si>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</si>
  <si>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</si>
  <si>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</si>
  <si>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</si>
  <si>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</si>
  <si>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</si>
  <si>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</si>
  <si>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</si>
  <si>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</si>
  <si>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</si>
  <si>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</si>
  <si>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</si>
  <si>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</si>
  <si>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</si>
  <si>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</si>
  <si>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</si>
  <si>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</si>
  <si>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</si>
  <si>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</si>
  <si>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</si>
  <si>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</si>
  <si>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</si>
  <si>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</si>
  <si>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</si>
  <si>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</si>
  <si>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</si>
  <si>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</si>
  <si>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</si>
  <si>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</si>
  <si>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</si>
  <si>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</si>
  <si>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</si>
  <si>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</si>
  <si>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</si>
  <si>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</si>
  <si>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</si>
  <si>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</si>
  <si>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</si>
  <si>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</si>
  <si>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</si>
  <si>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</si>
  <si>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</si>
  <si>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</si>
  <si>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</si>
  <si>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</si>
  <si>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</si>
  <si>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</si>
  <si>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</si>
  <si>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</si>
  <si>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</si>
  <si>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</si>
  <si>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</si>
  <si>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</si>
  <si>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</si>
  <si>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</si>
  <si>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</si>
  <si>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</si>
  <si>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</si>
  <si>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</si>
  <si>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</si>
  <si>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</si>
  <si>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</si>
  <si>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</si>
  <si>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</si>
  <si>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</si>
  <si>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</si>
  <si>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</si>
  <si>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</si>
  <si>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</si>
  <si>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</si>
  <si>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</si>
  <si>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</si>
  <si>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</si>
  <si>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</si>
  <si>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</si>
  <si>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</si>
  <si>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</si>
  <si>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</si>
  <si>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</si>
  <si>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</si>
  <si>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</si>
  <si>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</si>
  <si>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</si>
  <si>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</si>
  <si>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</si>
  <si>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</si>
  <si>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</si>
  <si>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</si>
  <si>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</si>
  <si>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</si>
  <si>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</si>
  <si>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</si>
  <si>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</si>
  <si>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</si>
  <si>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</si>
  <si>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</si>
  <si>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</si>
  <si>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</si>
  <si>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</si>
  <si>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</si>
  <si>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</si>
  <si>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</si>
  <si>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</si>
  <si>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</si>
  <si>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</si>
  <si>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</si>
  <si>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</si>
  <si>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</si>
  <si>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</si>
  <si>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</si>
  <si>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</si>
  <si>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</si>
  <si>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</si>
  <si>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</si>
  <si>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</si>
  <si>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</si>
  <si>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</si>
  <si>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</si>
  <si>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</si>
  <si>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</si>
  <si>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</si>
  <si>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</si>
  <si>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</si>
  <si>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</si>
  <si>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</si>
  <si>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</si>
  <si>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</si>
  <si>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</si>
  <si>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</si>
  <si>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</si>
  <si>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</si>
  <si>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</si>
  <si>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</si>
  <si>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</si>
  <si>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</si>
  <si>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</si>
  <si>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</si>
  <si>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</si>
  <si>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</si>
  <si>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</si>
  <si>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</si>
  <si>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</si>
  <si>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</si>
  <si>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</si>
  <si>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</si>
  <si>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</si>
  <si>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</si>
  <si>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</si>
  <si>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</si>
  <si>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</si>
  <si>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</si>
  <si>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</si>
  <si>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</si>
  <si>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</si>
  <si>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</si>
  <si>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</si>
  <si>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</si>
  <si>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</si>
  <si>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</si>
  <si>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</si>
  <si>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</si>
  <si>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</si>
  <si>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</si>
  <si>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</si>
  <si>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</si>
  <si>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</si>
  <si>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</si>
  <si>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</si>
  <si>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</si>
  <si>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</si>
  <si>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</si>
  <si>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</si>
  <si>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</si>
  <si>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</si>
  <si>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</si>
  <si>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</si>
  <si>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</si>
  <si>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</si>
  <si>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</si>
  <si>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</si>
  <si>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</si>
  <si>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</si>
  <si>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</si>
  <si>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</si>
  <si>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</si>
  <si>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</si>
  <si>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</si>
  <si>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</si>
  <si>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</si>
  <si>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</si>
  <si>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</si>
  <si>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</si>
  <si>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</si>
  <si>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</si>
  <si>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</si>
  <si>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</si>
  <si>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</si>
  <si>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</si>
  <si>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</si>
  <si>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</si>
  <si>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</si>
  <si>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</si>
  <si>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</si>
  <si>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</si>
  <si>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</si>
  <si>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</si>
  <si>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</si>
  <si>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</si>
  <si>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</si>
  <si>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</si>
  <si>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</si>
  <si>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</si>
  <si>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</si>
  <si>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</si>
  <si>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</si>
  <si>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</si>
  <si>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</si>
  <si>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</si>
  <si>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</si>
  <si>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</si>
  <si>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</si>
  <si>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</si>
  <si>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</si>
  <si>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</si>
  <si>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</si>
  <si>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</si>
  <si>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</si>
  <si>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</si>
  <si>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</si>
  <si>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</si>
  <si>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</si>
  <si>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</si>
  <si>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</si>
  <si>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</si>
  <si>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</si>
  <si>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</si>
  <si>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</si>
  <si>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</si>
  <si>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</si>
  <si>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</si>
  <si>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</si>
  <si>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</si>
  <si>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</si>
  <si>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</si>
  <si>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</si>
  <si>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</si>
  <si>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</si>
  <si>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</si>
  <si>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</si>
  <si>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</si>
  <si>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</si>
  <si>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</si>
  <si>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</si>
  <si>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</si>
  <si>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</si>
  <si>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</si>
  <si>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</si>
  <si>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</si>
  <si>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</si>
  <si>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</si>
  <si>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</si>
  <si>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</si>
  <si>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</si>
  <si>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</si>
  <si>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</si>
  <si>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</si>
  <si>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</si>
  <si>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</si>
  <si>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</si>
  <si>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</si>
  <si>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</si>
  <si>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</si>
  <si>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</si>
  <si>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</si>
  <si>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</si>
  <si>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</si>
  <si>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</si>
  <si>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</si>
  <si>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</si>
  <si>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</si>
  <si>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</si>
  <si>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</si>
  <si>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</si>
  <si>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</si>
  <si>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</si>
  <si>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</si>
  <si>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</si>
  <si>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</si>
  <si>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</si>
  <si>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</si>
  <si>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</si>
  <si>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</si>
  <si>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</si>
  <si>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</si>
  <si>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</si>
  <si>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</si>
  <si>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</si>
  <si>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</si>
  <si>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</si>
  <si>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</si>
  <si>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</si>
  <si>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</si>
  <si>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</si>
  <si>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</si>
  <si>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</si>
  <si>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</si>
  <si>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</si>
  <si>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</si>
  <si>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</si>
  <si>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</si>
  <si>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</si>
  <si>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</si>
  <si>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</si>
  <si>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</si>
  <si>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</si>
  <si>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</si>
  <si>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</si>
  <si>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</si>
  <si>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</si>
  <si>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</si>
  <si>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</si>
  <si>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</si>
  <si>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</si>
  <si>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</si>
  <si>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</si>
  <si>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</si>
  <si>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</si>
  <si>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</si>
  <si>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</si>
  <si>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</si>
  <si>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</si>
  <si>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</si>
  <si>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</si>
  <si>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</si>
  <si>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</si>
  <si>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</si>
  <si>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</si>
  <si>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</si>
  <si>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</si>
  <si>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</si>
  <si>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</si>
  <si>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</si>
  <si>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</si>
  <si>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</si>
  <si>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</si>
  <si>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</si>
  <si>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</si>
  <si>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</si>
  <si>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</si>
  <si>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</si>
  <si>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</si>
  <si>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</si>
  <si>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</si>
  <si>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</si>
  <si>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</si>
  <si>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</si>
  <si>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</si>
  <si>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</si>
  <si>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</si>
  <si>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</si>
  <si>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</si>
  <si>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</si>
  <si>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</si>
  <si>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</si>
  <si>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</si>
  <si>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</si>
  <si>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</si>
  <si>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</si>
  <si>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</si>
  <si>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</si>
  <si>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</si>
  <si>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</si>
  <si>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</si>
  <si>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</si>
  <si>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</si>
  <si>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</si>
  <si>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</si>
  <si>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</si>
  <si>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</si>
  <si>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</si>
  <si>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</si>
  <si>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</si>
  <si>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</si>
  <si>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</si>
  <si>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</si>
  <si>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</si>
  <si>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</si>
  <si>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</si>
  <si>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</si>
  <si>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</si>
  <si>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</si>
  <si>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</si>
  <si>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</si>
  <si>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</si>
  <si>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</si>
  <si>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</si>
  <si>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</si>
  <si>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</si>
  <si>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</si>
  <si>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</si>
  <si>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</si>
  <si>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</si>
  <si>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</si>
  <si>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</si>
  <si>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</si>
  <si>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</si>
  <si>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</si>
  <si>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</si>
  <si>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</si>
  <si>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</si>
  <si>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</si>
  <si>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</si>
  <si>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</si>
  <si>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</si>
  <si>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</si>
  <si>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</si>
  <si>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</si>
  <si>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</si>
  <si>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</si>
  <si>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</si>
  <si>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</si>
  <si>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</si>
  <si>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</si>
  <si>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</si>
  <si>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</si>
  <si>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</si>
  <si>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</si>
  <si>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</si>
  <si>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</si>
  <si>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</si>
  <si>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</si>
  <si>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</si>
  <si>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</si>
  <si>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</si>
  <si>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</si>
  <si>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</si>
  <si>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</si>
  <si>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</si>
  <si>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</si>
  <si>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</si>
  <si>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</si>
  <si>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</si>
  <si>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</si>
  <si>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</si>
  <si>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</si>
  <si>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</si>
  <si>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</si>
  <si>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</si>
  <si>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</si>
  <si>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</si>
  <si>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</si>
  <si>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</si>
  <si>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</si>
  <si>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</si>
  <si>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</si>
  <si>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</si>
  <si>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</si>
  <si>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</si>
  <si>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</si>
  <si>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</si>
  <si>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</si>
  <si>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</si>
  <si>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</si>
  <si>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</si>
  <si>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</si>
  <si>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</si>
  <si>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</si>
  <si>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</si>
  <si>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</si>
  <si>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</si>
  <si>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</si>
  <si>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</si>
  <si>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</si>
  <si>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</si>
  <si>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</si>
  <si>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</si>
  <si>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</si>
  <si>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</si>
  <si>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</si>
  <si>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</si>
  <si>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</si>
  <si>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</si>
  <si>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</si>
  <si>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</si>
  <si>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</si>
  <si>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</si>
  <si>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</si>
  <si>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</si>
  <si>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</si>
  <si>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</si>
  <si>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</si>
  <si>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</si>
  <si>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</si>
  <si>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</si>
  <si>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</si>
  <si>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</si>
  <si>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</si>
  <si>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</si>
  <si>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</si>
  <si>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</si>
  <si>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</si>
  <si>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</si>
  <si>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</si>
  <si>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</si>
  <si>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</si>
  <si>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</si>
  <si>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</si>
  <si>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</si>
  <si>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</si>
  <si>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</si>
  <si>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</si>
  <si>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</si>
  <si>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</si>
  <si>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</si>
  <si>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</si>
  <si>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</si>
  <si>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</si>
  <si>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</si>
  <si>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</si>
  <si>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</si>
  <si>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</si>
  <si>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</si>
  <si>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</si>
  <si>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</si>
  <si>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</si>
  <si>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</si>
  <si>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</si>
  <si>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</si>
  <si>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</si>
  <si>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</si>
  <si>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</si>
  <si>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</si>
  <si>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</si>
  <si>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</si>
  <si>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</si>
  <si>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</si>
  <si>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</si>
  <si>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</si>
  <si>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</si>
  <si>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</si>
  <si>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</si>
  <si>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</si>
  <si>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</si>
  <si>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</si>
  <si>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</si>
  <si>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</si>
  <si>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</si>
  <si>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</si>
  <si>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</si>
  <si>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</si>
  <si>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</si>
  <si>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</si>
  <si>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</si>
  <si>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</si>
  <si>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</si>
  <si>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</si>
  <si>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</si>
  <si>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</si>
  <si>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</si>
  <si>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</si>
  <si>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</si>
  <si>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</si>
  <si>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</si>
  <si>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</si>
  <si>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</si>
  <si>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</si>
  <si>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</si>
  <si>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</si>
  <si>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</si>
  <si>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</si>
  <si>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</si>
  <si>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</si>
  <si>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</si>
  <si>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</si>
  <si>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</si>
  <si>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</si>
  <si>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</si>
  <si>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</si>
  <si>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</si>
  <si>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</si>
  <si>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</si>
  <si>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</si>
  <si>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</si>
  <si>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</si>
  <si>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</si>
  <si>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</si>
  <si>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</si>
  <si>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</si>
  <si>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</si>
  <si>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</si>
  <si>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</si>
  <si>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</si>
  <si>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</si>
  <si>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</si>
  <si>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</si>
  <si>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</si>
  <si>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</si>
  <si>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</si>
  <si>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</si>
  <si>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</si>
  <si>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</si>
  <si>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</si>
  <si>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</si>
  <si>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</si>
  <si>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</si>
  <si>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</si>
  <si>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</si>
  <si>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</si>
  <si>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</si>
  <si>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</si>
  <si>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</si>
  <si>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</si>
  <si>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</si>
  <si>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</si>
  <si>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</si>
  <si>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</si>
  <si>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</si>
  <si>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</si>
  <si>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</si>
  <si>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</si>
  <si>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</si>
  <si>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</si>
  <si>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</si>
  <si>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</si>
  <si>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</si>
  <si>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</si>
  <si>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</si>
  <si>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</si>
  <si>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</si>
  <si>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</si>
  <si>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</si>
  <si>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</si>
  <si>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</si>
  <si>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</si>
  <si>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</si>
  <si>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</si>
  <si>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</si>
  <si>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</si>
  <si>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</si>
  <si>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</si>
  <si>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</si>
  <si>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</si>
  <si>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</si>
  <si>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</si>
  <si>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</si>
  <si>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</si>
  <si>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</si>
  <si>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</si>
  <si>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</si>
  <si>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</si>
  <si>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</si>
  <si>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</si>
  <si>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</si>
  <si>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</si>
  <si>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</si>
  <si>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</si>
  <si>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</si>
  <si>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</si>
  <si>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</si>
  <si>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</si>
  <si>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</si>
  <si>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</si>
  <si>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</si>
  <si>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</si>
  <si>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</si>
  <si>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</si>
  <si>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</si>
  <si>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</si>
  <si>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</si>
  <si>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</si>
  <si>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</si>
  <si>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</si>
  <si>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</si>
  <si>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</si>
  <si>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</si>
  <si>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</si>
  <si>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</si>
  <si>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</si>
  <si>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</si>
  <si>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</si>
  <si>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</si>
  <si>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</si>
  <si>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</si>
  <si>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</si>
  <si>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</si>
  <si>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</si>
  <si>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</si>
  <si>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</si>
  <si>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</si>
  <si>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</si>
  <si>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</si>
  <si>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</si>
  <si>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</si>
  <si>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</si>
  <si>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</si>
  <si>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</si>
  <si>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</si>
  <si>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</si>
  <si>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</si>
  <si>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</si>
  <si>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</si>
  <si>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</si>
  <si>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</si>
  <si>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</si>
  <si>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</si>
  <si>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</si>
  <si>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</si>
  <si>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</si>
  <si>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</si>
  <si>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</si>
  <si>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</si>
  <si>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</si>
  <si>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</si>
  <si>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</si>
  <si>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</si>
  <si>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</si>
  <si>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</si>
  <si>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</si>
  <si>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</si>
  <si>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</si>
  <si>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</si>
  <si>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</si>
  <si>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</si>
  <si>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</si>
  <si>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</si>
  <si>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</si>
  <si>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</si>
  <si>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</si>
  <si>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</si>
  <si>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</si>
  <si>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</si>
  <si>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</si>
  <si>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</si>
  <si>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</si>
  <si>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</si>
  <si>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</si>
  <si>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</si>
  <si>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</si>
  <si>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</si>
  <si>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</si>
  <si>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</si>
  <si>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</si>
  <si>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</si>
  <si>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</si>
  <si>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</si>
  <si>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</si>
  <si>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</si>
  <si>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</si>
  <si>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</si>
  <si>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</si>
  <si>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</si>
  <si>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</si>
  <si>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</si>
  <si>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</si>
  <si>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</si>
  <si>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</si>
  <si>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</si>
  <si>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</si>
  <si>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</si>
  <si>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</si>
  <si>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</si>
  <si>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</si>
  <si>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</si>
  <si>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</si>
  <si>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</si>
  <si>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</si>
  <si>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</si>
  <si>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</si>
  <si>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</si>
  <si>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</si>
  <si>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</si>
  <si>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</si>
  <si>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</si>
  <si>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</si>
  <si>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</si>
  <si>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</si>
  <si>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</si>
  <si>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</si>
  <si>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</si>
  <si>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</si>
  <si>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</si>
  <si>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</si>
  <si>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</si>
  <si>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</si>
  <si>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</si>
  <si>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</si>
  <si>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</si>
  <si>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</si>
  <si>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</si>
  <si>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</si>
  <si>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</si>
  <si>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</si>
  <si>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</si>
  <si>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</si>
  <si>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</si>
  <si>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</si>
  <si>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</si>
  <si>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</si>
  <si>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</si>
  <si>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</si>
  <si>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</si>
  <si>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</si>
  <si>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</si>
  <si>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</si>
  <si>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</si>
  <si>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</si>
  <si>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</si>
  <si>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</si>
  <si>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</si>
  <si>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</si>
  <si>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</si>
  <si>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</si>
  <si>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</si>
  <si>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</si>
  <si>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</si>
  <si>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</si>
  <si>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</si>
  <si>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</si>
  <si>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</si>
  <si>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</si>
  <si>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</si>
  <si>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</si>
  <si>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</si>
  <si>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</si>
  <si>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</si>
  <si>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</si>
  <si>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</si>
  <si>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</si>
  <si>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</si>
  <si>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</si>
  <si>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</si>
  <si>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</si>
  <si>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</si>
  <si>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</si>
  <si>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</si>
  <si>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</si>
  <si>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</si>
  <si>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</si>
  <si>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</si>
  <si>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</si>
  <si>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</si>
  <si>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</si>
  <si>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</si>
  <si>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</si>
  <si>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</si>
  <si>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</si>
  <si>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</si>
  <si>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</si>
  <si>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</si>
  <si>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</si>
  <si>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</si>
  <si>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</si>
  <si>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</si>
  <si>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</si>
  <si>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</si>
  <si>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</si>
  <si>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</si>
  <si>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</si>
  <si>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</si>
  <si>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</si>
  <si>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</si>
  <si>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</si>
  <si>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</si>
  <si>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</si>
  <si>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</si>
  <si>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</si>
  <si>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</si>
  <si>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</si>
  <si>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</si>
  <si>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</si>
  <si>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</si>
  <si>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</si>
  <si>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</si>
  <si>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</si>
  <si>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</si>
  <si>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</si>
  <si>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</si>
  <si>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</si>
  <si>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</si>
  <si>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</si>
  <si>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</si>
  <si>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</si>
  <si>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</si>
  <si>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</si>
  <si>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</si>
  <si>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</si>
  <si>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</si>
  <si>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</si>
  <si>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</si>
  <si>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</si>
  <si>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</si>
  <si>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</si>
  <si>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</si>
  <si>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</si>
  <si>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</si>
  <si>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</si>
  <si>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</si>
  <si>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</si>
  <si>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</si>
  <si>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</si>
  <si>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</si>
  <si>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</si>
  <si>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</si>
  <si>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</si>
  <si>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</si>
  <si>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</si>
  <si>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</si>
  <si>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</si>
  <si>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</si>
  <si>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</si>
  <si>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</si>
  <si>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</si>
  <si>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</si>
  <si>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</si>
  <si>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</si>
  <si>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</si>
  <si>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</si>
  <si>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</si>
  <si>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</si>
  <si>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</si>
  <si>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</si>
  <si>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</si>
  <si>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</si>
  <si>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</si>
  <si>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</si>
  <si>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</si>
  <si>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</si>
  <si>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</si>
  <si>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</si>
  <si>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</si>
  <si>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</si>
  <si>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</si>
  <si>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</si>
  <si>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</si>
  <si>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</si>
  <si>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</si>
  <si>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</si>
  <si>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</si>
  <si>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</si>
  <si>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</si>
  <si>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</si>
  <si>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</si>
  <si>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</si>
  <si>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</si>
  <si>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</si>
  <si>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</si>
  <si>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</si>
  <si>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</si>
  <si>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</si>
  <si>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</si>
  <si>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</si>
  <si>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</si>
  <si>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</si>
  <si>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</si>
  <si>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</si>
  <si>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</si>
  <si>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</si>
  <si>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</si>
  <si>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</si>
  <si>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</si>
  <si>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</si>
  <si>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</si>
  <si>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</si>
  <si>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</si>
  <si>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</si>
  <si>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</si>
  <si>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</si>
  <si>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</si>
  <si>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</si>
  <si>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</si>
  <si>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</si>
  <si>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</si>
  <si>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</si>
  <si>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</si>
  <si>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</si>
  <si>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</si>
  <si>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</si>
  <si>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</si>
  <si>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</si>
  <si>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</si>
  <si>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</si>
  <si>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</si>
  <si>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</si>
  <si>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</si>
  <si>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</si>
  <si>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</si>
  <si>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</si>
  <si>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</si>
  <si>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</si>
  <si>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</si>
  <si>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</si>
  <si>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</si>
  <si>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</si>
  <si>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</si>
  <si>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</si>
  <si>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</si>
  <si>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</si>
  <si>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</si>
  <si>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</si>
  <si>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</si>
  <si>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</si>
  <si>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</si>
  <si>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</si>
  <si>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</si>
  <si>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</si>
  <si>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</si>
  <si>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</si>
  <si>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</si>
  <si>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</si>
  <si>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</si>
  <si>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</si>
  <si>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</si>
  <si>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</si>
  <si>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</si>
  <si>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</si>
  <si>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</si>
  <si>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</si>
  <si>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</si>
  <si>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</si>
  <si>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</si>
  <si>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</si>
  <si>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</si>
  <si>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</si>
  <si>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</si>
  <si>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</si>
  <si>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</si>
  <si>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</si>
  <si>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</si>
  <si>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</si>
  <si>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</si>
  <si>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</si>
  <si>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</si>
  <si>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</si>
  <si>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</si>
  <si>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</si>
  <si>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</si>
  <si>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</si>
  <si>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</si>
  <si>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</si>
  <si>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</si>
  <si>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</si>
  <si>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</si>
  <si>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</si>
  <si>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</si>
  <si>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</si>
  <si>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</si>
  <si>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</si>
  <si>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</si>
  <si>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</si>
  <si>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</si>
  <si>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</si>
  <si>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</si>
  <si>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</si>
  <si>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</si>
  <si>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</si>
  <si>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</si>
  <si>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</si>
  <si>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</si>
  <si>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</si>
  <si>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</si>
  <si>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</si>
  <si>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</si>
  <si>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</si>
  <si>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</si>
  <si>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</si>
  <si>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</si>
  <si>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</si>
  <si>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</si>
  <si>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</si>
  <si>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</si>
  <si>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</si>
  <si>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</si>
  <si>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</si>
  <si>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</si>
  <si>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</si>
  <si>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</si>
  <si>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</si>
  <si>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</si>
  <si>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</si>
  <si>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</si>
  <si>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</si>
  <si>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</si>
  <si>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</si>
  <si>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</si>
  <si>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</si>
  <si>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</si>
  <si>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</si>
  <si>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</si>
  <si>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</si>
  <si>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</si>
  <si>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</si>
  <si>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</si>
  <si>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</si>
  <si>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</si>
  <si>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</si>
  <si>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</si>
  <si>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</si>
  <si>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</si>
  <si>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</si>
  <si>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</si>
  <si>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</si>
  <si>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</si>
  <si>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</si>
  <si>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</si>
  <si>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</si>
  <si>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</si>
  <si>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</si>
  <si>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</si>
  <si>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</si>
  <si>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</si>
  <si>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</si>
  <si>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</si>
  <si>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</si>
  <si>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</si>
  <si>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</si>
  <si>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</si>
  <si>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</si>
  <si>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</si>
  <si>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</si>
  <si>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</si>
  <si>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</si>
  <si>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</si>
  <si>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</si>
  <si>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</si>
  <si>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</si>
  <si>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</si>
  <si>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</si>
  <si>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</si>
  <si>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</si>
  <si>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</si>
  <si>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</si>
  <si>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</si>
  <si>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</si>
  <si>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</si>
  <si>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</si>
  <si>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</si>
  <si>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</si>
  <si>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</si>
  <si>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</si>
  <si>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</si>
  <si>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</si>
  <si>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</si>
  <si>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</si>
  <si>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</si>
  <si>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</si>
  <si>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</si>
  <si>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</si>
  <si>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</si>
  <si>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</si>
  <si>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</si>
  <si>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</si>
  <si>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</si>
  <si>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</si>
  <si>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</si>
  <si>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</si>
  <si>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</si>
  <si>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</si>
  <si>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</si>
  <si>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</si>
  <si>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</si>
  <si>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Franz Binder GmbH + Co. Elektrische Bauelemente KG</t>
  </si>
  <si>
    <t>Markus Grimm</t>
  </si>
  <si>
    <t>m.grimm@binder-connector.de</t>
  </si>
  <si>
    <t>0049 7132 325 147</t>
  </si>
  <si>
    <t>Product Compliance Manager</t>
  </si>
  <si>
    <t>http://www.binder-connector.com/en/download-center/certificates/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</si>
</sst>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8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indexed="56"/>
      </left>
      <right/>
      <top style="thin">
        <color theme="3"/>
      </top>
      <bottom style="thin">
        <color indexed="56"/>
      </bottom>
      <diagonal/>
    </border>
    <border>
      <left/>
      <right/>
      <top style="thin">
        <color theme="3"/>
      </top>
      <bottom style="thin">
        <color indexed="56"/>
      </bottom>
      <diagonal/>
    </border>
    <border>
      <left/>
      <right style="thin">
        <color theme="3"/>
      </right>
      <top style="thin">
        <color theme="3"/>
      </top>
      <bottom style="thin">
        <color indexed="56"/>
      </bottom>
      <diagonal/>
    </border>
  </borders>
  <cellStyleXfs count="830">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1" fillId="0" borderId="0"/>
    <xf numFmtId="0" fontId="81"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1"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70" fontId="4" fillId="0" borderId="0"/>
    <xf numFmtId="170"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1" fillId="0" borderId="0"/>
    <xf numFmtId="0" fontId="81" fillId="0" borderId="0"/>
    <xf numFmtId="0" fontId="81" fillId="0" borderId="0"/>
    <xf numFmtId="170"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7" fillId="0" borderId="0" applyNumberFormat="0" applyFill="0" applyBorder="0" applyAlignment="0" applyProtection="0"/>
    <xf numFmtId="0" fontId="81" fillId="0" borderId="0"/>
  </cellStyleXfs>
  <cellXfs count="411">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6"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0"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8"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8" fillId="0" borderId="0" xfId="827" applyFont="1" applyAlignment="1">
      <alignment horizontal="left" vertical="top" wrapText="1"/>
    </xf>
    <xf numFmtId="0" fontId="46" fillId="0" borderId="0" xfId="827" applyFont="1" applyAlignment="1">
      <alignment horizontal="justify" vertical="top"/>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0" fillId="0" borderId="0" xfId="506"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8" fillId="45" borderId="56"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49" fontId="117" fillId="45" borderId="56" xfId="828" applyNumberFormat="1" applyFill="1" applyBorder="1" applyAlignment="1" applyProtection="1">
      <alignment horizontal="center" vertical="center" wrapText="1"/>
      <protection locked="0"/>
    </xf>
    <xf numFmtId="49" fontId="76" fillId="45" borderId="11" xfId="828" applyNumberFormat="1" applyFont="1" applyFill="1" applyBorder="1" applyAlignment="1" applyProtection="1">
      <alignment horizontal="center" vertical="center" wrapText="1"/>
      <protection locked="0"/>
    </xf>
    <xf numFmtId="49" fontId="76" fillId="45" borderId="33" xfId="828" applyNumberFormat="1" applyFont="1" applyFill="1" applyBorder="1" applyAlignment="1" applyProtection="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hidden="1"/>
    </xf>
    <xf numFmtId="49" fontId="18" fillId="45" borderId="25" xfId="0" applyNumberFormat="1" applyFont="1" applyFill="1" applyBorder="1" applyAlignment="1" applyProtection="1">
      <alignment horizontal="left" vertical="center" wrapText="1"/>
      <protection locked="0" hidden="1"/>
    </xf>
    <xf numFmtId="49" fontId="18" fillId="45" borderId="58" xfId="0" applyNumberFormat="1" applyFont="1" applyFill="1" applyBorder="1" applyAlignment="1" applyProtection="1">
      <alignment horizontal="left" vertical="center" wrapText="1"/>
      <protection locked="0" hidden="1"/>
    </xf>
    <xf numFmtId="0" fontId="18" fillId="45" borderId="76" xfId="829" applyFont="1" applyFill="1" applyBorder="1" applyAlignment="1" applyProtection="1">
      <alignment horizontal="left" vertical="center"/>
      <protection locked="0"/>
    </xf>
    <xf numFmtId="0" fontId="18" fillId="45" borderId="77" xfId="829" applyFont="1" applyFill="1" applyBorder="1" applyAlignment="1" applyProtection="1">
      <alignment horizontal="left" vertical="center"/>
      <protection locked="0"/>
    </xf>
    <xf numFmtId="0" fontId="18" fillId="45" borderId="78" xfId="829" applyFont="1" applyFill="1" applyBorder="1" applyAlignment="1" applyProtection="1">
      <alignment horizontal="left" vertical="center"/>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18" fillId="45" borderId="79" xfId="829" applyFont="1" applyFill="1" applyBorder="1" applyAlignment="1" applyProtection="1">
      <alignment horizontal="left" vertical="center"/>
      <protection locked="0"/>
    </xf>
    <xf numFmtId="0" fontId="18" fillId="45" borderId="80" xfId="829" applyFont="1" applyFill="1" applyBorder="1" applyAlignment="1" applyProtection="1">
      <alignment horizontal="left" vertical="center"/>
      <protection locked="0"/>
    </xf>
    <xf numFmtId="0" fontId="18" fillId="45" borderId="81" xfId="829" applyFont="1" applyFill="1" applyBorder="1" applyAlignment="1" applyProtection="1">
      <alignment horizontal="left" vertical="center"/>
      <protection locked="0"/>
    </xf>
    <xf numFmtId="0" fontId="20" fillId="45" borderId="0" xfId="0" applyFont="1" applyFill="1" applyAlignment="1">
      <alignment horizontal="center" wrapText="1"/>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4" fillId="45" borderId="11" xfId="0" applyFont="1" applyFill="1" applyBorder="1" applyAlignment="1">
      <alignment horizontal="left" vertical="center" wrapText="1"/>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7" builtinId="30" customBuiltin="1"/>
    <cellStyle name="20% - Accent1 2" xfId="6" xr:uid="{00000000-0005-0000-0000-000006000000}"/>
    <cellStyle name="20% - Accent1 2 2" xfId="596" xr:uid="{00000000-0005-0000-0000-000007000000}"/>
    <cellStyle name="20% - Accent1 2 2 2" xfId="759" xr:uid="{00000000-0005-0000-0000-000008000000}"/>
    <cellStyle name="20% - Accent1 2 3" xfId="712" xr:uid="{00000000-0005-0000-0000-000009000000}"/>
    <cellStyle name="20% - Accent1 3" xfId="806" xr:uid="{00000000-0005-0000-0000-00000A000000}"/>
    <cellStyle name="20% - Accent2" xfId="691" builtinId="34" customBuiltin="1"/>
    <cellStyle name="20% - Accent2 2" xfId="7" xr:uid="{00000000-0005-0000-0000-00000B000000}"/>
    <cellStyle name="20% - Accent2 2 2" xfId="597" xr:uid="{00000000-0005-0000-0000-00000C000000}"/>
    <cellStyle name="20% - Accent2 2 2 2" xfId="760" xr:uid="{00000000-0005-0000-0000-00000D000000}"/>
    <cellStyle name="20% - Accent2 2 3" xfId="713" xr:uid="{00000000-0005-0000-0000-00000E000000}"/>
    <cellStyle name="20% - Accent2 3" xfId="809" xr:uid="{00000000-0005-0000-0000-00000F000000}"/>
    <cellStyle name="20% - Accent3" xfId="695" builtinId="38" customBuiltin="1"/>
    <cellStyle name="20% - Accent3 2" xfId="8" xr:uid="{00000000-0005-0000-0000-000010000000}"/>
    <cellStyle name="20% - Accent3 2 2" xfId="598" xr:uid="{00000000-0005-0000-0000-000011000000}"/>
    <cellStyle name="20% - Accent3 2 2 2" xfId="761" xr:uid="{00000000-0005-0000-0000-000012000000}"/>
    <cellStyle name="20% - Accent3 2 3" xfId="714" xr:uid="{00000000-0005-0000-0000-000013000000}"/>
    <cellStyle name="20% - Accent3 3" xfId="812" xr:uid="{00000000-0005-0000-0000-000014000000}"/>
    <cellStyle name="20% - Accent4" xfId="699" builtinId="42" customBuiltin="1"/>
    <cellStyle name="20% - Accent4 2" xfId="9" xr:uid="{00000000-0005-0000-0000-000015000000}"/>
    <cellStyle name="20% - Accent4 2 2" xfId="599" xr:uid="{00000000-0005-0000-0000-000016000000}"/>
    <cellStyle name="20% - Accent4 2 2 2" xfId="762" xr:uid="{00000000-0005-0000-0000-000017000000}"/>
    <cellStyle name="20% - Accent4 2 3" xfId="715" xr:uid="{00000000-0005-0000-0000-000018000000}"/>
    <cellStyle name="20% - Accent4 3" xfId="815" xr:uid="{00000000-0005-0000-0000-000019000000}"/>
    <cellStyle name="20% - Accent5" xfId="703" builtinId="46" customBuiltin="1"/>
    <cellStyle name="20% - Accent5 2" xfId="10" xr:uid="{00000000-0005-0000-0000-00001A000000}"/>
    <cellStyle name="20% - Accent5 2 2" xfId="600" xr:uid="{00000000-0005-0000-0000-00001B000000}"/>
    <cellStyle name="20% - Accent5 2 2 2" xfId="763" xr:uid="{00000000-0005-0000-0000-00001C000000}"/>
    <cellStyle name="20% - Accent5 2 3" xfId="716" xr:uid="{00000000-0005-0000-0000-00001D000000}"/>
    <cellStyle name="20% - Accent5 3" xfId="818" xr:uid="{00000000-0005-0000-0000-00001E000000}"/>
    <cellStyle name="20% - Accent6" xfId="707" builtinId="50" customBuiltin="1"/>
    <cellStyle name="20% - Accent6 2" xfId="11" xr:uid="{00000000-0005-0000-0000-00001F000000}"/>
    <cellStyle name="20% - Accent6 2 2" xfId="601" xr:uid="{00000000-0005-0000-0000-000020000000}"/>
    <cellStyle name="20% - Accent6 2 2 2" xfId="764" xr:uid="{00000000-0005-0000-0000-000021000000}"/>
    <cellStyle name="20% - Accent6 2 3" xfId="717" xr:uid="{00000000-0005-0000-0000-000022000000}"/>
    <cellStyle name="20% - Accent6 3" xfId="821" xr:uid="{00000000-0005-0000-0000-000023000000}"/>
    <cellStyle name="40% - Accent1" xfId="688" builtinId="31" customBuiltin="1"/>
    <cellStyle name="40% - Accent1 2" xfId="12" xr:uid="{00000000-0005-0000-0000-00002A000000}"/>
    <cellStyle name="40% - Accent1 2 2" xfId="602" xr:uid="{00000000-0005-0000-0000-00002B000000}"/>
    <cellStyle name="40% - Accent1 2 2 2" xfId="765" xr:uid="{00000000-0005-0000-0000-00002C000000}"/>
    <cellStyle name="40% - Accent1 2 3" xfId="718" xr:uid="{00000000-0005-0000-0000-00002D000000}"/>
    <cellStyle name="40% - Accent1 3" xfId="807" xr:uid="{00000000-0005-0000-0000-00002E000000}"/>
    <cellStyle name="40% - Accent2" xfId="692" builtinId="35" customBuiltin="1"/>
    <cellStyle name="40% - Accent2 2" xfId="13" xr:uid="{00000000-0005-0000-0000-00002F000000}"/>
    <cellStyle name="40% - Accent2 2 2" xfId="603" xr:uid="{00000000-0005-0000-0000-000030000000}"/>
    <cellStyle name="40% - Accent2 2 2 2" xfId="766" xr:uid="{00000000-0005-0000-0000-000031000000}"/>
    <cellStyle name="40% - Accent2 2 3" xfId="719" xr:uid="{00000000-0005-0000-0000-000032000000}"/>
    <cellStyle name="40% - Accent2 3" xfId="810" xr:uid="{00000000-0005-0000-0000-000033000000}"/>
    <cellStyle name="40% - Accent3" xfId="696" builtinId="39" customBuiltin="1"/>
    <cellStyle name="40% - Accent3 2" xfId="14" xr:uid="{00000000-0005-0000-0000-000034000000}"/>
    <cellStyle name="40% - Accent3 2 2" xfId="604" xr:uid="{00000000-0005-0000-0000-000035000000}"/>
    <cellStyle name="40% - Accent3 2 2 2" xfId="767" xr:uid="{00000000-0005-0000-0000-000036000000}"/>
    <cellStyle name="40% - Accent3 2 3" xfId="720" xr:uid="{00000000-0005-0000-0000-000037000000}"/>
    <cellStyle name="40% - Accent3 3" xfId="813" xr:uid="{00000000-0005-0000-0000-000038000000}"/>
    <cellStyle name="40% - Accent4" xfId="700" builtinId="43" customBuiltin="1"/>
    <cellStyle name="40% - Accent4 2" xfId="15" xr:uid="{00000000-0005-0000-0000-000039000000}"/>
    <cellStyle name="40% - Accent4 2 2" xfId="605" xr:uid="{00000000-0005-0000-0000-00003A000000}"/>
    <cellStyle name="40% - Accent4 2 2 2" xfId="768" xr:uid="{00000000-0005-0000-0000-00003B000000}"/>
    <cellStyle name="40% - Accent4 2 3" xfId="721" xr:uid="{00000000-0005-0000-0000-00003C000000}"/>
    <cellStyle name="40% - Accent4 3" xfId="816" xr:uid="{00000000-0005-0000-0000-00003D000000}"/>
    <cellStyle name="40% - Accent5" xfId="704" builtinId="47" customBuiltin="1"/>
    <cellStyle name="40% - Accent5 2" xfId="16" xr:uid="{00000000-0005-0000-0000-00003E000000}"/>
    <cellStyle name="40% - Accent5 2 2" xfId="606" xr:uid="{00000000-0005-0000-0000-00003F000000}"/>
    <cellStyle name="40% - Accent5 2 2 2" xfId="769" xr:uid="{00000000-0005-0000-0000-000040000000}"/>
    <cellStyle name="40% - Accent5 2 3" xfId="722" xr:uid="{00000000-0005-0000-0000-000041000000}"/>
    <cellStyle name="40% - Accent5 3" xfId="819" xr:uid="{00000000-0005-0000-0000-000042000000}"/>
    <cellStyle name="40% - Accent6" xfId="708" builtinId="51" customBuiltin="1"/>
    <cellStyle name="40% - Accent6 2" xfId="17" xr:uid="{00000000-0005-0000-0000-000043000000}"/>
    <cellStyle name="40% - Accent6 2 2" xfId="607" xr:uid="{00000000-0005-0000-0000-000044000000}"/>
    <cellStyle name="40% - Accent6 2 2 2" xfId="770" xr:uid="{00000000-0005-0000-0000-000045000000}"/>
    <cellStyle name="40% - Accent6 2 3" xfId="723" xr:uid="{00000000-0005-0000-0000-000046000000}"/>
    <cellStyle name="40% - Accent6 3" xfId="822" xr:uid="{00000000-0005-0000-0000-000047000000}"/>
    <cellStyle name="60% - Accent1" xfId="689" builtinId="32" customBuiltin="1"/>
    <cellStyle name="60% - Accent1 2" xfId="18" xr:uid="{00000000-0005-0000-0000-00004E000000}"/>
    <cellStyle name="60% - Accent1 2 2" xfId="608" xr:uid="{00000000-0005-0000-0000-00004F000000}"/>
    <cellStyle name="60% - Accent1 3" xfId="808" xr:uid="{00000000-0005-0000-0000-000050000000}"/>
    <cellStyle name="60% - Accent2" xfId="693" builtinId="36" customBuiltin="1"/>
    <cellStyle name="60% - Accent2 2" xfId="19" xr:uid="{00000000-0005-0000-0000-000051000000}"/>
    <cellStyle name="60% - Accent2 2 2" xfId="609" xr:uid="{00000000-0005-0000-0000-000052000000}"/>
    <cellStyle name="60% - Accent2 3" xfId="811" xr:uid="{00000000-0005-0000-0000-000053000000}"/>
    <cellStyle name="60% - Accent3" xfId="697" builtinId="40" customBuiltin="1"/>
    <cellStyle name="60% - Accent3 2" xfId="20" xr:uid="{00000000-0005-0000-0000-000054000000}"/>
    <cellStyle name="60% - Accent3 2 2" xfId="610" xr:uid="{00000000-0005-0000-0000-000055000000}"/>
    <cellStyle name="60% - Accent3 3" xfId="814" xr:uid="{00000000-0005-0000-0000-000056000000}"/>
    <cellStyle name="60% - Accent4" xfId="701" builtinId="44" customBuiltin="1"/>
    <cellStyle name="60% - Accent4 2" xfId="21" xr:uid="{00000000-0005-0000-0000-000057000000}"/>
    <cellStyle name="60% - Accent4 2 2" xfId="611" xr:uid="{00000000-0005-0000-0000-000058000000}"/>
    <cellStyle name="60% - Accent4 3" xfId="817" xr:uid="{00000000-0005-0000-0000-000059000000}"/>
    <cellStyle name="60% - Accent5" xfId="705" builtinId="48" customBuiltin="1"/>
    <cellStyle name="60% - Accent5 2" xfId="22" xr:uid="{00000000-0005-0000-0000-00005A000000}"/>
    <cellStyle name="60% - Accent5 2 2" xfId="612" xr:uid="{00000000-0005-0000-0000-00005B000000}"/>
    <cellStyle name="60% - Accent5 3" xfId="820" xr:uid="{00000000-0005-0000-0000-00005C000000}"/>
    <cellStyle name="60% - Accent6" xfId="709" builtinId="52" customBuiltin="1"/>
    <cellStyle name="60% - Accent6 2" xfId="23" xr:uid="{00000000-0005-0000-0000-00005D000000}"/>
    <cellStyle name="60% - Accent6 2 2" xfId="613" xr:uid="{00000000-0005-0000-0000-00005E000000}"/>
    <cellStyle name="60% - Accent6 3" xfId="823" xr:uid="{00000000-0005-0000-0000-00005F000000}"/>
    <cellStyle name="Accent1" xfId="686" builtinId="29" customBuiltin="1"/>
    <cellStyle name="Accent1 2" xfId="24" xr:uid="{00000000-0005-0000-0000-000060000000}"/>
    <cellStyle name="Accent1 2 2" xfId="614" xr:uid="{00000000-0005-0000-0000-000061000000}"/>
    <cellStyle name="Accent2" xfId="690" builtinId="33" customBuiltin="1"/>
    <cellStyle name="Accent2 2" xfId="25" xr:uid="{00000000-0005-0000-0000-000062000000}"/>
    <cellStyle name="Accent2 2 2" xfId="615" xr:uid="{00000000-0005-0000-0000-000063000000}"/>
    <cellStyle name="Accent3" xfId="694" builtinId="37" customBuiltin="1"/>
    <cellStyle name="Accent3 2" xfId="26" xr:uid="{00000000-0005-0000-0000-000064000000}"/>
    <cellStyle name="Accent3 2 2" xfId="616" xr:uid="{00000000-0005-0000-0000-000065000000}"/>
    <cellStyle name="Accent4" xfId="698" builtinId="41" customBuiltin="1"/>
    <cellStyle name="Accent4 2" xfId="27" xr:uid="{00000000-0005-0000-0000-000066000000}"/>
    <cellStyle name="Accent4 2 2" xfId="617" xr:uid="{00000000-0005-0000-0000-000067000000}"/>
    <cellStyle name="Accent5" xfId="702" builtinId="45" customBuiltin="1"/>
    <cellStyle name="Accent5 2" xfId="28" xr:uid="{00000000-0005-0000-0000-000068000000}"/>
    <cellStyle name="Accent5 2 2" xfId="618" xr:uid="{00000000-0005-0000-0000-000069000000}"/>
    <cellStyle name="Accent6" xfId="706" builtinId="49" customBuiltin="1"/>
    <cellStyle name="Accent6 2" xfId="29" xr:uid="{00000000-0005-0000-0000-00006A000000}"/>
    <cellStyle name="Accent6 2 2" xfId="619" xr:uid="{00000000-0005-0000-0000-00006B000000}"/>
    <cellStyle name="Bad" xfId="676" builtinId="27" customBuiltin="1"/>
    <cellStyle name="Bad 2" xfId="30" xr:uid="{00000000-0005-0000-0000-000073000000}"/>
    <cellStyle name="Bad 2 2" xfId="620" xr:uid="{00000000-0005-0000-0000-000074000000}"/>
    <cellStyle name="Bad 3" xfId="31" xr:uid="{00000000-0005-0000-0000-000075000000}"/>
    <cellStyle name="Bad 3 2" xfId="621" xr:uid="{00000000-0005-0000-0000-000076000000}"/>
    <cellStyle name="Calculation" xfId="680" builtinId="22" customBuiltin="1"/>
    <cellStyle name="Calculation 2" xfId="32" xr:uid="{00000000-0005-0000-0000-000078000000}"/>
    <cellStyle name="Calculation 2 2" xfId="622" xr:uid="{00000000-0005-0000-0000-000079000000}"/>
    <cellStyle name="Check Cell" xfId="682" builtinId="23" customBuiltin="1"/>
    <cellStyle name="Check Cell 2" xfId="33" xr:uid="{00000000-0005-0000-0000-00007A000000}"/>
    <cellStyle name="Check Cell 2 2" xfId="623"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xcel Built-in Normal" xfId="485" xr:uid="{00000000-0005-0000-0000-000046020000}"/>
    <cellStyle name="Explanatory Text" xfId="684" builtinId="53" customBuiltin="1"/>
    <cellStyle name="Explanatory Text 2" xfId="486" xr:uid="{00000000-0005-0000-0000-000047020000}"/>
    <cellStyle name="Good" xfId="675" builtinId="26" customBuiltin="1"/>
    <cellStyle name="Good 2" xfId="487" xr:uid="{00000000-0005-0000-0000-000048020000}"/>
    <cellStyle name="Good 2 2" xfId="624" xr:uid="{00000000-0005-0000-0000-000049020000}"/>
    <cellStyle name="Heading 1" xfId="671" builtinId="16" customBuiltin="1"/>
    <cellStyle name="Heading 1 2" xfId="488" xr:uid="{00000000-0005-0000-0000-00004B020000}"/>
    <cellStyle name="Heading 2" xfId="672" builtinId="17" customBuiltin="1"/>
    <cellStyle name="Heading 2 2" xfId="489" xr:uid="{00000000-0005-0000-0000-00004C020000}"/>
    <cellStyle name="Heading 2 2 2" xfId="625" xr:uid="{00000000-0005-0000-0000-00004D020000}"/>
    <cellStyle name="Heading 3" xfId="673" builtinId="18" customBuiltin="1"/>
    <cellStyle name="Heading 3 2" xfId="490" xr:uid="{00000000-0005-0000-0000-00004E020000}"/>
    <cellStyle name="Heading 4" xfId="674" builtinId="19" customBuiltin="1"/>
    <cellStyle name="Heading 4 2" xfId="491" xr:uid="{00000000-0005-0000-0000-00004F020000}"/>
    <cellStyle name="Hyperlink" xfId="828" xr:uid="{00000000-0005-0000-0000-000050020000}"/>
    <cellStyle name="Hyperlink 2" xfId="492" xr:uid="{00000000-0005-0000-0000-000051020000}"/>
    <cellStyle name="Hyperlink 2 2" xfId="627" xr:uid="{00000000-0005-0000-0000-000052020000}"/>
    <cellStyle name="Hyperlink 3" xfId="493" xr:uid="{00000000-0005-0000-0000-000053020000}"/>
    <cellStyle name="Hyperlink 4" xfId="494" xr:uid="{00000000-0005-0000-0000-000054020000}"/>
    <cellStyle name="Hyperlink 4 2" xfId="628" xr:uid="{00000000-0005-0000-0000-000055020000}"/>
    <cellStyle name="Hyperlink 5" xfId="495" xr:uid="{00000000-0005-0000-0000-000056020000}"/>
    <cellStyle name="Hyperlink 5 2" xfId="496" xr:uid="{00000000-0005-0000-0000-000057020000}"/>
    <cellStyle name="Hyperlink 5 3" xfId="629" xr:uid="{00000000-0005-0000-0000-000058020000}"/>
    <cellStyle name="Hyperlink 6" xfId="497" xr:uid="{00000000-0005-0000-0000-000059020000}"/>
    <cellStyle name="Hyperlink 6 2" xfId="630" xr:uid="{00000000-0005-0000-0000-00005A020000}"/>
    <cellStyle name="Hyperlink 7" xfId="498" xr:uid="{00000000-0005-0000-0000-00005B020000}"/>
    <cellStyle name="Hyperlink 7 2" xfId="631" xr:uid="{00000000-0005-0000-0000-00005C020000}"/>
    <cellStyle name="Hyperlink 8" xfId="626" xr:uid="{00000000-0005-0000-0000-00005D020000}"/>
    <cellStyle name="Input" xfId="678" builtinId="20" customBuiltin="1"/>
    <cellStyle name="Input 2" xfId="499" xr:uid="{00000000-0005-0000-0000-00005E020000}"/>
    <cellStyle name="Input 2 2" xfId="632" xr:uid="{00000000-0005-0000-0000-00005F020000}"/>
    <cellStyle name="Linked Cell" xfId="681" builtinId="24" customBuiltin="1"/>
    <cellStyle name="Linked Cell 2" xfId="500" xr:uid="{00000000-0005-0000-0000-000060020000}"/>
    <cellStyle name="Neutral" xfId="677" builtinId="28" customBuiltin="1"/>
    <cellStyle name="Neutral 2" xfId="501" xr:uid="{00000000-0005-0000-0000-000062020000}"/>
    <cellStyle name="Neutral 2 2" xfId="633" xr:uid="{00000000-0005-0000-0000-000063020000}"/>
    <cellStyle name="Normal" xfId="0" builtinId="0"/>
    <cellStyle name="Normal 10" xfId="502" xr:uid="{00000000-0005-0000-0000-000064020000}"/>
    <cellStyle name="Normal 100" xfId="503" xr:uid="{00000000-0005-0000-0000-000065020000}"/>
    <cellStyle name="Normal 118" xfId="504" xr:uid="{00000000-0005-0000-0000-000066020000}"/>
    <cellStyle name="Normal 12" xfId="505" xr:uid="{00000000-0005-0000-0000-000067020000}"/>
    <cellStyle name="Normal 13" xfId="506" xr:uid="{00000000-0005-0000-0000-000068020000}"/>
    <cellStyle name="Normal 13 2" xfId="507" xr:uid="{00000000-0005-0000-0000-000069020000}"/>
    <cellStyle name="Normal 13 2 2" xfId="508" xr:uid="{00000000-0005-0000-0000-00006A020000}"/>
    <cellStyle name="Normal 13 2 2 2" xfId="509" xr:uid="{00000000-0005-0000-0000-00006B020000}"/>
    <cellStyle name="Normal 13 2 2 2 2" xfId="510" xr:uid="{00000000-0005-0000-0000-00006C020000}"/>
    <cellStyle name="Normal 13 2 2 2 2 2" xfId="638" xr:uid="{00000000-0005-0000-0000-00006D020000}"/>
    <cellStyle name="Normal 13 2 2 2 2 2 2" xfId="775" xr:uid="{00000000-0005-0000-0000-00006E020000}"/>
    <cellStyle name="Normal 13 2 2 2 2 3" xfId="728" xr:uid="{00000000-0005-0000-0000-00006F020000}"/>
    <cellStyle name="Normal 13 2 2 2 3" xfId="511" xr:uid="{00000000-0005-0000-0000-000070020000}"/>
    <cellStyle name="Normal 13 2 2 2 3 2" xfId="639" xr:uid="{00000000-0005-0000-0000-000071020000}"/>
    <cellStyle name="Normal 13 2 2 2 3 2 2" xfId="776" xr:uid="{00000000-0005-0000-0000-000072020000}"/>
    <cellStyle name="Normal 13 2 2 2 3 3" xfId="729" xr:uid="{00000000-0005-0000-0000-000073020000}"/>
    <cellStyle name="Normal 13 2 2 2 4" xfId="637" xr:uid="{00000000-0005-0000-0000-000074020000}"/>
    <cellStyle name="Normal 13 2 2 2 4 2" xfId="774" xr:uid="{00000000-0005-0000-0000-000075020000}"/>
    <cellStyle name="Normal 13 2 2 2 5" xfId="727" xr:uid="{00000000-0005-0000-0000-000076020000}"/>
    <cellStyle name="Normal 13 2 2 3" xfId="636" xr:uid="{00000000-0005-0000-0000-000077020000}"/>
    <cellStyle name="Normal 13 2 2 3 2" xfId="773" xr:uid="{00000000-0005-0000-0000-000078020000}"/>
    <cellStyle name="Normal 13 2 2 4" xfId="726" xr:uid="{00000000-0005-0000-0000-000079020000}"/>
    <cellStyle name="Normal 13 2 3" xfId="512" xr:uid="{00000000-0005-0000-0000-00007A020000}"/>
    <cellStyle name="Normal 13 2 3 2" xfId="640" xr:uid="{00000000-0005-0000-0000-00007B020000}"/>
    <cellStyle name="Normal 13 2 3 2 2" xfId="777" xr:uid="{00000000-0005-0000-0000-00007C020000}"/>
    <cellStyle name="Normal 13 2 3 3" xfId="730" xr:uid="{00000000-0005-0000-0000-00007D020000}"/>
    <cellStyle name="Normal 13 2 4" xfId="635" xr:uid="{00000000-0005-0000-0000-00007E020000}"/>
    <cellStyle name="Normal 13 2 4 2" xfId="772" xr:uid="{00000000-0005-0000-0000-00007F020000}"/>
    <cellStyle name="Normal 13 2 5" xfId="725" xr:uid="{00000000-0005-0000-0000-000080020000}"/>
    <cellStyle name="Normal 13 3" xfId="513" xr:uid="{00000000-0005-0000-0000-000081020000}"/>
    <cellStyle name="Normal 13 3 2" xfId="514" xr:uid="{00000000-0005-0000-0000-000082020000}"/>
    <cellStyle name="Normal 13 3 2 2" xfId="642" xr:uid="{00000000-0005-0000-0000-000083020000}"/>
    <cellStyle name="Normal 13 3 2 2 2" xfId="779" xr:uid="{00000000-0005-0000-0000-000084020000}"/>
    <cellStyle name="Normal 13 3 2 3" xfId="732" xr:uid="{00000000-0005-0000-0000-000085020000}"/>
    <cellStyle name="Normal 13 3 3" xfId="641" xr:uid="{00000000-0005-0000-0000-000086020000}"/>
    <cellStyle name="Normal 13 3 3 2" xfId="778" xr:uid="{00000000-0005-0000-0000-000087020000}"/>
    <cellStyle name="Normal 13 3 4" xfId="731" xr:uid="{00000000-0005-0000-0000-000088020000}"/>
    <cellStyle name="Normal 13 4" xfId="515" xr:uid="{00000000-0005-0000-0000-000089020000}"/>
    <cellStyle name="Normal 13 4 2" xfId="643" xr:uid="{00000000-0005-0000-0000-00008A020000}"/>
    <cellStyle name="Normal 13 4 2 2" xfId="780" xr:uid="{00000000-0005-0000-0000-00008B020000}"/>
    <cellStyle name="Normal 13 4 3" xfId="733" xr:uid="{00000000-0005-0000-0000-00008C020000}"/>
    <cellStyle name="Normal 13 5" xfId="634" xr:uid="{00000000-0005-0000-0000-00008D020000}"/>
    <cellStyle name="Normal 13 5 2" xfId="771" xr:uid="{00000000-0005-0000-0000-00008E020000}"/>
    <cellStyle name="Normal 13 6" xfId="516" xr:uid="{00000000-0005-0000-0000-00008F020000}"/>
    <cellStyle name="Normal 13 6 2" xfId="644" xr:uid="{00000000-0005-0000-0000-000090020000}"/>
    <cellStyle name="Normal 13 6 2 2" xfId="781" xr:uid="{00000000-0005-0000-0000-000091020000}"/>
    <cellStyle name="Normal 13 6 3" xfId="734" xr:uid="{00000000-0005-0000-0000-000092020000}"/>
    <cellStyle name="Normal 13 7" xfId="724" xr:uid="{00000000-0005-0000-0000-000093020000}"/>
    <cellStyle name="Normal 13 8" xfId="827" xr:uid="{00000000-0005-0000-0000-000094020000}"/>
    <cellStyle name="Normal 13 9" xfId="826" xr:uid="{00000000-0005-0000-0000-000095020000}"/>
    <cellStyle name="Normal 15" xfId="517" xr:uid="{00000000-0005-0000-0000-000096020000}"/>
    <cellStyle name="Normal 16" xfId="518" xr:uid="{00000000-0005-0000-0000-000097020000}"/>
    <cellStyle name="Normal 17" xfId="519" xr:uid="{00000000-0005-0000-0000-000098020000}"/>
    <cellStyle name="Normal 19" xfId="520" xr:uid="{00000000-0005-0000-0000-000099020000}"/>
    <cellStyle name="Normal 2" xfId="521" xr:uid="{00000000-0005-0000-0000-00009A020000}"/>
    <cellStyle name="Normal 2 2" xfId="522" xr:uid="{00000000-0005-0000-0000-00009B020000}"/>
    <cellStyle name="Normal 2 2 2" xfId="523" xr:uid="{00000000-0005-0000-0000-00009C020000}"/>
    <cellStyle name="Normal 2 2 2 2" xfId="645" xr:uid="{00000000-0005-0000-0000-00009D020000}"/>
    <cellStyle name="Normal 2 2 2 2 2" xfId="782" xr:uid="{00000000-0005-0000-0000-00009E020000}"/>
    <cellStyle name="Normal 2 2 2 3" xfId="735" xr:uid="{00000000-0005-0000-0000-00009F020000}"/>
    <cellStyle name="Normal 2 2 3" xfId="524" xr:uid="{00000000-0005-0000-0000-0000A0020000}"/>
    <cellStyle name="Normal 2 2 3 2" xfId="646" xr:uid="{00000000-0005-0000-0000-0000A1020000}"/>
    <cellStyle name="Normal 2 2 3 2 2" xfId="783" xr:uid="{00000000-0005-0000-0000-0000A2020000}"/>
    <cellStyle name="Normal 2 2 3 3" xfId="736" xr:uid="{00000000-0005-0000-0000-0000A3020000}"/>
    <cellStyle name="Normal 2 3" xfId="525" xr:uid="{00000000-0005-0000-0000-0000A4020000}"/>
    <cellStyle name="Normal 2 3 2" xfId="526" xr:uid="{00000000-0005-0000-0000-0000A5020000}"/>
    <cellStyle name="Normal 2 3 2 2" xfId="647" xr:uid="{00000000-0005-0000-0000-0000A6020000}"/>
    <cellStyle name="Normal 2 3 2 2 2" xfId="784" xr:uid="{00000000-0005-0000-0000-0000A7020000}"/>
    <cellStyle name="Normal 2 3 2 3" xfId="737" xr:uid="{00000000-0005-0000-0000-0000A8020000}"/>
    <cellStyle name="Normal 2 4" xfId="527" xr:uid="{00000000-0005-0000-0000-0000A9020000}"/>
    <cellStyle name="Normal 2 4 2" xfId="528" xr:uid="{00000000-0005-0000-0000-0000AA020000}"/>
    <cellStyle name="Normal 2 4 2 2" xfId="648" xr:uid="{00000000-0005-0000-0000-0000AB020000}"/>
    <cellStyle name="Normal 2 4 2 2 2" xfId="785" xr:uid="{00000000-0005-0000-0000-0000AC020000}"/>
    <cellStyle name="Normal 2 4 2 3" xfId="738" xr:uid="{00000000-0005-0000-0000-0000AD020000}"/>
    <cellStyle name="Normal 2 5" xfId="529" xr:uid="{00000000-0005-0000-0000-0000AE020000}"/>
    <cellStyle name="Normal 23" xfId="530" xr:uid="{00000000-0005-0000-0000-0000AF020000}"/>
    <cellStyle name="Normal 3" xfId="531" xr:uid="{00000000-0005-0000-0000-0000B0020000}"/>
    <cellStyle name="Normal 3 2" xfId="532" xr:uid="{00000000-0005-0000-0000-0000B1020000}"/>
    <cellStyle name="Normal 3 2 11" xfId="533" xr:uid="{00000000-0005-0000-0000-0000B2020000}"/>
    <cellStyle name="Normal 3 2 2" xfId="649" xr:uid="{00000000-0005-0000-0000-0000B3020000}"/>
    <cellStyle name="Normal 3 2 2 2" xfId="786" xr:uid="{00000000-0005-0000-0000-0000B4020000}"/>
    <cellStyle name="Normal 3 2 3" xfId="739" xr:uid="{00000000-0005-0000-0000-0000B5020000}"/>
    <cellStyle name="Normal 3 3" xfId="534" xr:uid="{00000000-0005-0000-0000-0000B6020000}"/>
    <cellStyle name="Normal 3 4" xfId="535" xr:uid="{00000000-0005-0000-0000-0000B7020000}"/>
    <cellStyle name="Normal 3 4 2" xfId="650" xr:uid="{00000000-0005-0000-0000-0000B8020000}"/>
    <cellStyle name="Normal 3 4 2 2" xfId="787" xr:uid="{00000000-0005-0000-0000-0000B9020000}"/>
    <cellStyle name="Normal 3 4 3" xfId="740" xr:uid="{00000000-0005-0000-0000-0000BA020000}"/>
    <cellStyle name="Normal 3 8" xfId="536" xr:uid="{00000000-0005-0000-0000-0000BB020000}"/>
    <cellStyle name="Normal 3 8 2" xfId="537" xr:uid="{00000000-0005-0000-0000-0000BC020000}"/>
    <cellStyle name="Normal 3 8 2 2" xfId="538" xr:uid="{00000000-0005-0000-0000-0000BD020000}"/>
    <cellStyle name="Normal 3 8 2 2 2" xfId="653" xr:uid="{00000000-0005-0000-0000-0000BE020000}"/>
    <cellStyle name="Normal 3 8 2 2 2 2" xfId="790" xr:uid="{00000000-0005-0000-0000-0000BF020000}"/>
    <cellStyle name="Normal 3 8 2 2 3" xfId="743" xr:uid="{00000000-0005-0000-0000-0000C0020000}"/>
    <cellStyle name="Normal 3 8 2 3" xfId="652" xr:uid="{00000000-0005-0000-0000-0000C1020000}"/>
    <cellStyle name="Normal 3 8 2 3 2" xfId="789" xr:uid="{00000000-0005-0000-0000-0000C2020000}"/>
    <cellStyle name="Normal 3 8 2 4" xfId="742" xr:uid="{00000000-0005-0000-0000-0000C3020000}"/>
    <cellStyle name="Normal 3 8 3" xfId="539" xr:uid="{00000000-0005-0000-0000-0000C4020000}"/>
    <cellStyle name="Normal 3 8 3 2" xfId="654" xr:uid="{00000000-0005-0000-0000-0000C5020000}"/>
    <cellStyle name="Normal 3 8 3 2 2" xfId="791" xr:uid="{00000000-0005-0000-0000-0000C6020000}"/>
    <cellStyle name="Normal 3 8 3 3" xfId="744" xr:uid="{00000000-0005-0000-0000-0000C7020000}"/>
    <cellStyle name="Normal 3 8 4" xfId="651" xr:uid="{00000000-0005-0000-0000-0000C8020000}"/>
    <cellStyle name="Normal 3 8 4 2" xfId="788" xr:uid="{00000000-0005-0000-0000-0000C9020000}"/>
    <cellStyle name="Normal 3 8 5" xfId="741" xr:uid="{00000000-0005-0000-0000-0000CA020000}"/>
    <cellStyle name="Normal 4" xfId="540" xr:uid="{00000000-0005-0000-0000-0000CB020000}"/>
    <cellStyle name="Normal 4 2" xfId="541" xr:uid="{00000000-0005-0000-0000-0000CC020000}"/>
    <cellStyle name="Normal 4 2 2" xfId="655" xr:uid="{00000000-0005-0000-0000-0000CD020000}"/>
    <cellStyle name="Normal 4 2 2 2" xfId="792" xr:uid="{00000000-0005-0000-0000-0000CE020000}"/>
    <cellStyle name="Normal 4 2 3" xfId="745" xr:uid="{00000000-0005-0000-0000-0000CF020000}"/>
    <cellStyle name="Normal 4 3" xfId="542" xr:uid="{00000000-0005-0000-0000-0000D0020000}"/>
    <cellStyle name="Normal 4 4" xfId="543" xr:uid="{00000000-0005-0000-0000-0000D1020000}"/>
    <cellStyle name="Normal 4 4 2" xfId="656" xr:uid="{00000000-0005-0000-0000-0000D2020000}"/>
    <cellStyle name="Normal 4 4 2 2" xfId="793" xr:uid="{00000000-0005-0000-0000-0000D3020000}"/>
    <cellStyle name="Normal 4 4 3" xfId="746" xr:uid="{00000000-0005-0000-0000-0000D4020000}"/>
    <cellStyle name="Normal 416" xfId="544" xr:uid="{00000000-0005-0000-0000-0000D5020000}"/>
    <cellStyle name="Normal 417" xfId="545" xr:uid="{00000000-0005-0000-0000-0000D6020000}"/>
    <cellStyle name="Normal 428" xfId="546" xr:uid="{00000000-0005-0000-0000-0000D7020000}"/>
    <cellStyle name="Normal 429" xfId="547" xr:uid="{00000000-0005-0000-0000-0000D8020000}"/>
    <cellStyle name="Normal 486" xfId="548" xr:uid="{00000000-0005-0000-0000-0000D9020000}"/>
    <cellStyle name="Normal 487" xfId="549" xr:uid="{00000000-0005-0000-0000-0000DA020000}"/>
    <cellStyle name="Normal 489" xfId="550" xr:uid="{00000000-0005-0000-0000-0000DB020000}"/>
    <cellStyle name="Normal 490" xfId="551" xr:uid="{00000000-0005-0000-0000-0000DC020000}"/>
    <cellStyle name="Normal 5" xfId="552" xr:uid="{00000000-0005-0000-0000-0000DD020000}"/>
    <cellStyle name="Normal 5 2" xfId="553" xr:uid="{00000000-0005-0000-0000-0000DE020000}"/>
    <cellStyle name="Normal 5 3" xfId="554" xr:uid="{00000000-0005-0000-0000-0000DF020000}"/>
    <cellStyle name="Normal 5 3 2" xfId="657" xr:uid="{00000000-0005-0000-0000-0000E0020000}"/>
    <cellStyle name="Normal 5 3 2 2" xfId="794" xr:uid="{00000000-0005-0000-0000-0000E1020000}"/>
    <cellStyle name="Normal 5 3 3" xfId="747" xr:uid="{00000000-0005-0000-0000-0000E2020000}"/>
    <cellStyle name="Normal 506" xfId="555" xr:uid="{00000000-0005-0000-0000-0000E3020000}"/>
    <cellStyle name="Normal 516" xfId="556" xr:uid="{00000000-0005-0000-0000-0000E4020000}"/>
    <cellStyle name="Normal 517" xfId="557" xr:uid="{00000000-0005-0000-0000-0000E5020000}"/>
    <cellStyle name="Normal 53" xfId="558" xr:uid="{00000000-0005-0000-0000-0000E6020000}"/>
    <cellStyle name="Normal 54" xfId="559" xr:uid="{00000000-0005-0000-0000-0000E7020000}"/>
    <cellStyle name="Normal 542" xfId="560" xr:uid="{00000000-0005-0000-0000-0000E8020000}"/>
    <cellStyle name="Normal 543" xfId="561" xr:uid="{00000000-0005-0000-0000-0000E9020000}"/>
    <cellStyle name="Normal 544" xfId="562" xr:uid="{00000000-0005-0000-0000-0000EA020000}"/>
    <cellStyle name="Normal 547" xfId="563" xr:uid="{00000000-0005-0000-0000-0000EB020000}"/>
    <cellStyle name="Normal 548" xfId="564" xr:uid="{00000000-0005-0000-0000-0000EC020000}"/>
    <cellStyle name="Normal 550" xfId="565" xr:uid="{00000000-0005-0000-0000-0000ED020000}"/>
    <cellStyle name="Normal 571" xfId="566" xr:uid="{00000000-0005-0000-0000-0000EE020000}"/>
    <cellStyle name="Normal 572" xfId="567" xr:uid="{00000000-0005-0000-0000-0000EF020000}"/>
    <cellStyle name="Normal 6" xfId="568" xr:uid="{00000000-0005-0000-0000-0000F0020000}"/>
    <cellStyle name="Normal 6 2" xfId="569" xr:uid="{00000000-0005-0000-0000-0000F1020000}"/>
    <cellStyle name="Normal 6 2 2" xfId="659" xr:uid="{00000000-0005-0000-0000-0000F2020000}"/>
    <cellStyle name="Normal 6 2 2 2" xfId="796" xr:uid="{00000000-0005-0000-0000-0000F3020000}"/>
    <cellStyle name="Normal 6 2 3" xfId="749" xr:uid="{00000000-0005-0000-0000-0000F4020000}"/>
    <cellStyle name="Normal 6 3" xfId="570" xr:uid="{00000000-0005-0000-0000-0000F5020000}"/>
    <cellStyle name="Normal 6 4" xfId="658" xr:uid="{00000000-0005-0000-0000-0000F6020000}"/>
    <cellStyle name="Normal 6 4 2" xfId="795" xr:uid="{00000000-0005-0000-0000-0000F7020000}"/>
    <cellStyle name="Normal 6 5" xfId="748" xr:uid="{00000000-0005-0000-0000-0000F8020000}"/>
    <cellStyle name="Normal 7" xfId="571" xr:uid="{00000000-0005-0000-0000-0000F9020000}"/>
    <cellStyle name="Normal 7 2" xfId="572" xr:uid="{00000000-0005-0000-0000-0000FA020000}"/>
    <cellStyle name="Normal 8" xfId="573" xr:uid="{00000000-0005-0000-0000-0000FB020000}"/>
    <cellStyle name="Normal 9" xfId="710" xr:uid="{00000000-0005-0000-0000-0000FC020000}"/>
    <cellStyle name="Normal 9 2" xfId="824" xr:uid="{00000000-0005-0000-0000-0000FD020000}"/>
    <cellStyle name="Normal_Sheet1" xfId="574" xr:uid="{00000000-0005-0000-0000-0000FE020000}"/>
    <cellStyle name="Note 2" xfId="575" xr:uid="{00000000-0005-0000-0000-0000FF020000}"/>
    <cellStyle name="Note 2 2" xfId="660" xr:uid="{00000000-0005-0000-0000-000000030000}"/>
    <cellStyle name="Note 2 2 2" xfId="797" xr:uid="{00000000-0005-0000-0000-000001030000}"/>
    <cellStyle name="Note 2 3" xfId="750" xr:uid="{00000000-0005-0000-0000-000002030000}"/>
    <cellStyle name="Note 3" xfId="711" xr:uid="{00000000-0005-0000-0000-000003030000}"/>
    <cellStyle name="Note 3 2" xfId="825" xr:uid="{00000000-0005-0000-0000-000004030000}"/>
    <cellStyle name="Output" xfId="679" builtinId="21" customBuiltin="1"/>
    <cellStyle name="Output 2" xfId="576" xr:uid="{00000000-0005-0000-0000-000005030000}"/>
    <cellStyle name="Output 2 2" xfId="661" xr:uid="{00000000-0005-0000-0000-000006030000}"/>
    <cellStyle name="Percent" xfId="1" xr:uid="{00000000-0005-0000-0000-000007030000}"/>
    <cellStyle name="Percent 2" xfId="577" xr:uid="{00000000-0005-0000-0000-000008030000}"/>
    <cellStyle name="Standard 2 2" xfId="829" xr:uid="{00000000-0005-0000-0000-00000B030000}"/>
    <cellStyle name="Standard 3" xfId="578" xr:uid="{00000000-0005-0000-0000-00000C030000}"/>
    <cellStyle name="Standard 4" xfId="579" xr:uid="{00000000-0005-0000-0000-00000D030000}"/>
    <cellStyle name="Standard 4 2" xfId="580" xr:uid="{00000000-0005-0000-0000-00000E030000}"/>
    <cellStyle name="Standard 4 2 2" xfId="581" xr:uid="{00000000-0005-0000-0000-00000F030000}"/>
    <cellStyle name="Standard 4 2 2 2" xfId="582" xr:uid="{00000000-0005-0000-0000-000010030000}"/>
    <cellStyle name="Standard 4 2 2 2 2" xfId="665" xr:uid="{00000000-0005-0000-0000-000011030000}"/>
    <cellStyle name="Standard 4 2 2 2 2 2" xfId="801" xr:uid="{00000000-0005-0000-0000-000012030000}"/>
    <cellStyle name="Standard 4 2 2 2 3" xfId="754" xr:uid="{00000000-0005-0000-0000-000013030000}"/>
    <cellStyle name="Standard 4 2 2 3" xfId="664" xr:uid="{00000000-0005-0000-0000-000014030000}"/>
    <cellStyle name="Standard 4 2 2 3 2" xfId="800" xr:uid="{00000000-0005-0000-0000-000015030000}"/>
    <cellStyle name="Standard 4 2 2 4" xfId="753" xr:uid="{00000000-0005-0000-0000-000016030000}"/>
    <cellStyle name="Standard 4 2 3" xfId="583" xr:uid="{00000000-0005-0000-0000-000017030000}"/>
    <cellStyle name="Standard 4 2 3 2" xfId="666" xr:uid="{00000000-0005-0000-0000-000018030000}"/>
    <cellStyle name="Standard 4 2 3 2 2" xfId="802" xr:uid="{00000000-0005-0000-0000-000019030000}"/>
    <cellStyle name="Standard 4 2 3 3" xfId="755" xr:uid="{00000000-0005-0000-0000-00001A030000}"/>
    <cellStyle name="Standard 4 2 4" xfId="663" xr:uid="{00000000-0005-0000-0000-00001B030000}"/>
    <cellStyle name="Standard 4 2 4 2" xfId="799" xr:uid="{00000000-0005-0000-0000-00001C030000}"/>
    <cellStyle name="Standard 4 2 5" xfId="752" xr:uid="{00000000-0005-0000-0000-00001D030000}"/>
    <cellStyle name="Standard 4 3" xfId="584" xr:uid="{00000000-0005-0000-0000-00001E030000}"/>
    <cellStyle name="Standard 4 3 2" xfId="585" xr:uid="{00000000-0005-0000-0000-00001F030000}"/>
    <cellStyle name="Standard 4 3 2 2" xfId="668" xr:uid="{00000000-0005-0000-0000-000020030000}"/>
    <cellStyle name="Standard 4 3 2 2 2" xfId="804" xr:uid="{00000000-0005-0000-0000-000021030000}"/>
    <cellStyle name="Standard 4 3 2 3" xfId="757" xr:uid="{00000000-0005-0000-0000-000022030000}"/>
    <cellStyle name="Standard 4 3 3" xfId="667" xr:uid="{00000000-0005-0000-0000-000023030000}"/>
    <cellStyle name="Standard 4 3 3 2" xfId="803" xr:uid="{00000000-0005-0000-0000-000024030000}"/>
    <cellStyle name="Standard 4 3 4" xfId="756" xr:uid="{00000000-0005-0000-0000-000025030000}"/>
    <cellStyle name="Standard 4 4" xfId="586" xr:uid="{00000000-0005-0000-0000-000026030000}"/>
    <cellStyle name="Standard 4 4 2" xfId="669" xr:uid="{00000000-0005-0000-0000-000027030000}"/>
    <cellStyle name="Standard 4 4 2 2" xfId="805" xr:uid="{00000000-0005-0000-0000-000028030000}"/>
    <cellStyle name="Standard 4 4 3" xfId="758" xr:uid="{00000000-0005-0000-0000-000029030000}"/>
    <cellStyle name="Standard 4 5" xfId="662" xr:uid="{00000000-0005-0000-0000-00002A030000}"/>
    <cellStyle name="Standard 4 5 2" xfId="798" xr:uid="{00000000-0005-0000-0000-00002B030000}"/>
    <cellStyle name="Standard 4 6" xfId="751" xr:uid="{00000000-0005-0000-0000-00002C030000}"/>
    <cellStyle name="Standard 6" xfId="587" xr:uid="{00000000-0005-0000-0000-00002D030000}"/>
    <cellStyle name="Title" xfId="670" builtinId="15" customBuiltin="1"/>
    <cellStyle name="Title 2" xfId="588" xr:uid="{00000000-0005-0000-0000-00002E030000}"/>
    <cellStyle name="Total" xfId="685" builtinId="25" customBuiltin="1"/>
    <cellStyle name="Total 2" xfId="589" xr:uid="{00000000-0005-0000-0000-00002F030000}"/>
    <cellStyle name="Warning Text" xfId="683" builtinId="11" customBuiltin="1"/>
    <cellStyle name="Warning Text 2" xfId="590" xr:uid="{00000000-0005-0000-0000-000037030000}"/>
    <cellStyle name="표준 2" xfId="591" xr:uid="{00000000-0005-0000-0000-000039030000}"/>
    <cellStyle name="一般 7" xfId="592" xr:uid="{00000000-0005-0000-0000-00003A030000}"/>
    <cellStyle name="標準 2" xfId="593" xr:uid="{00000000-0005-0000-0000-00003B030000}"/>
    <cellStyle name="標準 2 2" xfId="594" xr:uid="{00000000-0005-0000-0000-00003C030000}"/>
    <cellStyle name="標準 2 3" xfId="595" xr:uid="{00000000-0005-0000-0000-00003D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m.grimm@binder-connector.d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3"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08DCBFFE-1E44-4EBD-BD7E-90B4CE75BA40}"/>
    </customSheetView>
    <customSheetView guid="{C59130F4-2E03-5E48-94CE-6E4A0484DB9E}" showAutoFilter="1">
      <selection activeCell="C1" sqref="C1:D65536"/>
      <pageMargins left="0" right="0" top="0" bottom="0" header="0" footer="0"/>
      <pageSetup orientation="portrait"/>
      <headerFooter alignWithMargins="0"/>
      <autoFilter ref="B1:C1" xr:uid="{831C982E-A2F2-4263-AFC6-177C63ED2F4A}"/>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G71" sqref="G71:J7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8"/>
      <c r="B1" s="349"/>
      <c r="C1" s="349"/>
      <c r="D1" s="349"/>
      <c r="E1" s="349"/>
      <c r="F1" s="349"/>
      <c r="G1" s="349"/>
      <c r="H1" s="349"/>
      <c r="I1" s="349"/>
      <c r="J1" s="349"/>
      <c r="K1" s="350"/>
      <c r="L1" s="103"/>
      <c r="P1" s="3"/>
      <c r="Q1" s="3"/>
      <c r="R1" s="3"/>
      <c r="S1" s="3"/>
      <c r="T1" s="3"/>
      <c r="U1" s="3"/>
      <c r="V1" s="3"/>
      <c r="W1" s="3"/>
      <c r="X1" s="3"/>
      <c r="Y1" s="3"/>
      <c r="Z1" s="3"/>
      <c r="AA1" s="3"/>
      <c r="AB1" s="3"/>
      <c r="AC1" s="3"/>
      <c r="AD1" s="3"/>
      <c r="AE1" s="3"/>
      <c r="AF1" s="3"/>
      <c r="AG1" s="3"/>
      <c r="AH1" s="3"/>
    </row>
    <row r="2" spans="1:34" ht="81.75" customHeight="1">
      <c r="A2" s="28"/>
      <c r="B2" s="304"/>
      <c r="C2" s="29"/>
      <c r="D2" s="351" t="str">
        <f ca="1">OFFSET(L!$C$1,MATCH("Declaration"&amp;ADDRESS(ROW(),COLUMN(),4),L!$A:$A,0)-1,SL,,)</f>
        <v>Extended Mineral Reporting Template (EMRT)</v>
      </c>
      <c r="E2" s="352"/>
      <c r="F2" s="352"/>
      <c r="G2" s="352"/>
      <c r="H2" s="352"/>
      <c r="I2" s="352"/>
      <c r="J2" s="35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60" t="str">
        <f ca="1">OFFSET(L!$C$1,MATCH("Declaration"&amp;ADDRESS(ROW(),COLUMN(),4),L!$A:$A,0)-1,SL,,)</f>
        <v>The purpose of this document is to collect sourcing information on cobalt or natural mica.</v>
      </c>
      <c r="C4" s="360"/>
      <c r="D4" s="360"/>
      <c r="E4" s="360"/>
      <c r="F4" s="360"/>
      <c r="G4" s="360"/>
      <c r="H4" s="360"/>
      <c r="I4" s="367" t="str">
        <f ca="1">OFFSET(L!$C$1,MATCH("Declaration"&amp;ADDRESS(ROW(),COLUMN(),4),L!$A:$A,0)-1,SL,,)</f>
        <v>Link to Terms &amp; Conditions</v>
      </c>
      <c r="J4" s="367"/>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0" t="str">
        <f ca="1">OFFSET(L!$C$1,MATCH("Declaration"&amp;ADDRESS(ROW(),COLUMN(),4),L!$A:$A,0)-1,SL,,)</f>
        <v>Mandatory fields are noted with an asterisk (*).  Consult the instructions tab for guidance on how to answer each question.</v>
      </c>
      <c r="C6" s="360"/>
      <c r="D6" s="360"/>
      <c r="E6" s="360"/>
      <c r="F6" s="360"/>
      <c r="G6" s="360"/>
      <c r="H6" s="360"/>
      <c r="I6" s="360"/>
      <c r="J6" s="360"/>
      <c r="K6" s="30"/>
      <c r="L6" s="105" t="s">
        <v>18</v>
      </c>
      <c r="P6" s="3"/>
      <c r="Q6" s="3"/>
      <c r="R6" s="3"/>
      <c r="S6" s="3"/>
      <c r="T6" s="3"/>
      <c r="U6" s="3"/>
      <c r="V6" s="3"/>
      <c r="W6" s="3"/>
      <c r="X6" s="3"/>
      <c r="Y6" s="3"/>
      <c r="Z6" s="3"/>
      <c r="AA6" s="3"/>
      <c r="AB6" s="3"/>
      <c r="AC6" s="3"/>
      <c r="AD6" s="3"/>
      <c r="AE6" s="3"/>
      <c r="AF6" s="3"/>
      <c r="AG6" s="3"/>
      <c r="AH6" s="3"/>
    </row>
    <row r="7" spans="1:34" ht="15.75">
      <c r="A7" s="28"/>
      <c r="B7" s="368" t="str">
        <f ca="1">OFFSET(L!$C$1,MATCH("Declaration"&amp;ADDRESS(ROW(),COLUMN(),4),L!$A:$A,0)-1,SL,,)</f>
        <v>Company Information</v>
      </c>
      <c r="C7" s="368"/>
      <c r="D7" s="368"/>
      <c r="E7" s="368"/>
      <c r="F7" s="368"/>
      <c r="G7" s="368"/>
      <c r="H7" s="368"/>
      <c r="I7" s="368"/>
      <c r="J7" s="368"/>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4" t="s">
        <v>19202</v>
      </c>
      <c r="E8" s="355"/>
      <c r="F8" s="355"/>
      <c r="G8" s="355"/>
      <c r="H8" s="355"/>
      <c r="I8" s="355"/>
      <c r="J8" s="35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0" t="s">
        <v>19</v>
      </c>
      <c r="E9" s="381"/>
      <c r="F9" s="381"/>
      <c r="G9" s="382"/>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9" t="str">
        <f ca="1">OFFSET(L!$C$1,MATCH("Declaration"&amp;ADDRESS(ROW(),COLUMN(),4)&amp;LEFT($D$9,1),L!$A:$A,0)-1,SL,,)</f>
        <v>Description of Scope:</v>
      </c>
      <c r="C10" s="113"/>
      <c r="D10" s="361"/>
      <c r="E10" s="362"/>
      <c r="F10" s="362"/>
      <c r="G10" s="362"/>
      <c r="H10" s="362"/>
      <c r="I10" s="362"/>
      <c r="J10" s="363"/>
      <c r="K10" s="30"/>
      <c r="L10" s="105"/>
      <c r="Q10" s="3"/>
      <c r="R10" s="3"/>
      <c r="S10" s="3"/>
      <c r="T10" s="3"/>
      <c r="U10" s="3"/>
      <c r="V10" s="3"/>
      <c r="W10" s="3"/>
      <c r="X10" s="3"/>
      <c r="Y10" s="3"/>
      <c r="Z10" s="3"/>
      <c r="AA10" s="3"/>
      <c r="AB10" s="3"/>
      <c r="AC10" s="3"/>
      <c r="AD10" s="3"/>
      <c r="AE10" s="3"/>
      <c r="AF10" s="3"/>
      <c r="AG10" s="3"/>
      <c r="AH10" s="3"/>
    </row>
    <row r="11" spans="1:34" ht="15.75">
      <c r="A11" s="32"/>
      <c r="B11" s="370"/>
      <c r="C11" s="113"/>
      <c r="D11" s="371" t="str">
        <f ca="1">IF(D9=Q9,OFFSET(L!$C$1,MATCH("Declaration"&amp;ADDRESS(ROW(),COLUMN(),4),L!$A:$A,0)-1,SL,,),"")</f>
        <v/>
      </c>
      <c r="E11" s="372"/>
      <c r="F11" s="372"/>
      <c r="G11" s="372"/>
      <c r="H11" s="372"/>
      <c r="I11" s="372"/>
      <c r="J11" s="373"/>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4"/>
      <c r="E12" s="365"/>
      <c r="F12" s="365"/>
      <c r="G12" s="365"/>
      <c r="H12" s="365"/>
      <c r="I12" s="365"/>
      <c r="J12" s="36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4"/>
      <c r="E13" s="365"/>
      <c r="F13" s="365"/>
      <c r="G13" s="365"/>
      <c r="H13" s="365"/>
      <c r="I13" s="365"/>
      <c r="J13" s="36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4"/>
      <c r="E14" s="365"/>
      <c r="F14" s="365"/>
      <c r="G14" s="365"/>
      <c r="H14" s="365"/>
      <c r="I14" s="365"/>
      <c r="J14" s="36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7" t="s">
        <v>19203</v>
      </c>
      <c r="E15" s="358"/>
      <c r="F15" s="358"/>
      <c r="G15" s="358"/>
      <c r="H15" s="358"/>
      <c r="I15" s="358"/>
      <c r="J15" s="35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19204</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2" t="s">
        <v>19205</v>
      </c>
      <c r="E17" s="343"/>
      <c r="F17" s="343"/>
      <c r="G17" s="343"/>
      <c r="H17" s="343"/>
      <c r="I17" s="343"/>
      <c r="J17" s="34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7" t="s">
        <v>19203</v>
      </c>
      <c r="E18" s="358"/>
      <c r="F18" s="358"/>
      <c r="G18" s="358"/>
      <c r="H18" s="358"/>
      <c r="I18" s="358"/>
      <c r="J18" s="35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76" t="s">
        <v>19206</v>
      </c>
      <c r="E19" s="377"/>
      <c r="F19" s="377"/>
      <c r="G19" s="377"/>
      <c r="H19" s="377"/>
      <c r="I19" s="377"/>
      <c r="J19" s="37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5" t="s">
        <v>19204</v>
      </c>
      <c r="E20" s="346"/>
      <c r="F20" s="346"/>
      <c r="G20" s="346"/>
      <c r="H20" s="346"/>
      <c r="I20" s="346"/>
      <c r="J20" s="34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4" t="s">
        <v>19205</v>
      </c>
      <c r="E21" s="365"/>
      <c r="F21" s="365"/>
      <c r="G21" s="365"/>
      <c r="H21" s="365"/>
      <c r="I21" s="365"/>
      <c r="J21" s="36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6">
        <v>45412</v>
      </c>
      <c r="E22" s="387"/>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9"/>
      <c r="E23" s="37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5" t="str">
        <f ca="1">OFFSET(L!$C$1,MATCH("Declaration"&amp;ADDRESS(ROW(),COLUMN(),4),L!$A:$A,0)-1,SL,,)</f>
        <v>Answer</v>
      </c>
      <c r="E25" s="385"/>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3" t="s">
        <v>22</v>
      </c>
      <c r="E29" s="384"/>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4" t="str">
        <f ca="1">D25</f>
        <v>Answer</v>
      </c>
      <c r="E31" s="374"/>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4" t="str">
        <f ca="1">D25</f>
        <v>Answer</v>
      </c>
      <c r="E37" s="374"/>
      <c r="F37" s="15"/>
      <c r="G37" s="38" t="str">
        <f ca="1">G25</f>
        <v>Comments</v>
      </c>
      <c r="H37" s="375"/>
      <c r="I37" s="375"/>
      <c r="J37" s="375"/>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4" t="str">
        <f ca="1">D25</f>
        <v>Answer</v>
      </c>
      <c r="E43" s="374"/>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26</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4" t="str">
        <f ca="1">D25</f>
        <v>Answer</v>
      </c>
      <c r="E49" s="374"/>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4" t="str">
        <f ca="1">D25</f>
        <v>Answer</v>
      </c>
      <c r="E55" s="374"/>
      <c r="F55" s="15"/>
      <c r="G55" s="38" t="str">
        <f ca="1">G25</f>
        <v>Comments</v>
      </c>
      <c r="H55" s="388"/>
      <c r="I55" s="388"/>
      <c r="J55" s="388"/>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1" t="s">
        <v>25</v>
      </c>
      <c r="E56" s="392"/>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4" t="str">
        <f ca="1">D25</f>
        <v>Answer</v>
      </c>
      <c r="E61" s="374"/>
      <c r="F61" s="15"/>
      <c r="G61" s="38" t="str">
        <f ca="1">G25</f>
        <v>Comments</v>
      </c>
      <c r="H61" s="388" t="str">
        <f>IF(Q69="(*)","Click here to enter smelter names","")</f>
        <v/>
      </c>
      <c r="I61" s="388"/>
      <c r="J61" s="388"/>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7" t="str">
        <f ca="1">OFFSET(L!$C$1,MATCH("Declaration"&amp;ADDRESS(ROW(),COLUMN(),4),L!$A:$A,0)-1,SL,,)</f>
        <v>Answer the Following Questions at a Company Level</v>
      </c>
      <c r="C67" s="397"/>
      <c r="D67" s="397"/>
      <c r="E67" s="397"/>
      <c r="F67" s="397"/>
      <c r="G67" s="397"/>
      <c r="H67" s="397"/>
      <c r="I67" s="397"/>
      <c r="J67" s="39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5" t="str">
        <f ca="1">D25</f>
        <v>Answer</v>
      </c>
      <c r="E68" s="385"/>
      <c r="F68" s="47"/>
      <c r="G68" s="385" t="str">
        <f ca="1">G25</f>
        <v>Comments</v>
      </c>
      <c r="H68" s="385" t="e">
        <f>HLOOKUP(SL,LT,$O68,0)</f>
        <v>#NAME?</v>
      </c>
      <c r="I68" s="385"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0"/>
      <c r="H70" s="390"/>
      <c r="I70" s="390"/>
      <c r="J70" s="39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29" t="s">
        <v>19207</v>
      </c>
      <c r="H71" s="330"/>
      <c r="I71" s="330"/>
      <c r="J71" s="331"/>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96"/>
      <c r="E73" s="396"/>
      <c r="F73" s="236"/>
      <c r="G73" s="389"/>
      <c r="H73" s="389"/>
      <c r="I73" s="389"/>
      <c r="J73" s="389"/>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2" t="s">
        <v>34</v>
      </c>
      <c r="E79" s="344"/>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90"/>
      <c r="H80" s="390"/>
      <c r="I80" s="390"/>
      <c r="J80" s="39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8"/>
      <c r="H82" s="398"/>
      <c r="I82" s="398"/>
      <c r="J82" s="398"/>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95" t="str">
        <f>IF(OR($D$8="",$I$3=""),"","Click here to check required fields completion")</f>
        <v/>
      </c>
      <c r="C84" s="395"/>
      <c r="D84" s="395"/>
      <c r="E84" s="395"/>
      <c r="F84" s="395"/>
      <c r="G84" s="395"/>
      <c r="H84" s="395"/>
      <c r="I84" s="395"/>
      <c r="J84" s="395"/>
      <c r="K84" s="30"/>
      <c r="L84" s="103"/>
      <c r="P84" s="3"/>
      <c r="Q84" s="3"/>
      <c r="R84" s="3"/>
      <c r="S84" s="3"/>
      <c r="T84" s="3"/>
      <c r="U84" s="3"/>
      <c r="V84" s="3"/>
      <c r="W84" s="3"/>
      <c r="X84" s="3"/>
      <c r="Y84" s="3">
        <v>86</v>
      </c>
      <c r="Z84" s="3"/>
      <c r="AA84" s="3"/>
      <c r="AB84" s="3"/>
      <c r="AC84" s="3"/>
      <c r="AD84" s="3"/>
      <c r="AE84" s="3"/>
      <c r="AF84" s="3"/>
      <c r="AG84" s="3"/>
      <c r="AH84" s="3"/>
    </row>
    <row r="85" spans="1:34" ht="15.75" thickBot="1">
      <c r="A85" s="393" t="str">
        <f ca="1">OFFSET(L!$C$1,MATCH("General"&amp;"Cpy",L!$A:$A,0)-1,SL,,)</f>
        <v>© 2024 Responsible Minerals Initiative. All rights reserved.</v>
      </c>
      <c r="B85" s="394"/>
      <c r="C85" s="394"/>
      <c r="D85" s="394"/>
      <c r="E85" s="394"/>
      <c r="F85" s="394"/>
      <c r="G85" s="394"/>
      <c r="H85" s="394"/>
      <c r="I85" s="394"/>
      <c r="J85" s="39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3" type="noConversion"/>
  <conditionalFormatting sqref="D20">
    <cfRule type="expression" dxfId="80" priority="28" stopIfTrue="1">
      <formula>IF($D$20="",TRUE)</formula>
    </cfRule>
  </conditionalFormatting>
  <conditionalFormatting sqref="D28 D40 D46 D52 D58 D64">
    <cfRule type="expression" dxfId="79" priority="26">
      <formula>IF($D$28="No",TRUE)</formula>
    </cfRule>
  </conditionalFormatting>
  <conditionalFormatting sqref="D29 D41 D47 D53 D59 D65">
    <cfRule type="expression" dxfId="78" priority="25">
      <formula>IF($D$29="No",TRUE)</formula>
    </cfRule>
  </conditionalFormatting>
  <conditionalFormatting sqref="D34">
    <cfRule type="expression" dxfId="77" priority="17">
      <formula>IF($D$28="No",TRUE)</formula>
    </cfRule>
  </conditionalFormatting>
  <conditionalFormatting sqref="D35">
    <cfRule type="expression" dxfId="76" priority="16">
      <formula>IF($D$29="No",TRUE)</formula>
    </cfRule>
  </conditionalFormatting>
  <conditionalFormatting sqref="D40 D46 D52 D58 D64">
    <cfRule type="expression" dxfId="75" priority="155" stopIfTrue="1">
      <formula>IF(AND(OR($D$28="Yes",$D$28=""),D40=""),1,0)</formula>
    </cfRule>
  </conditionalFormatting>
  <conditionalFormatting sqref="D22:E22">
    <cfRule type="expression" dxfId="74" priority="152" stopIfTrue="1">
      <formula>IF($D$22="",TRUE)</formula>
    </cfRule>
  </conditionalFormatting>
  <conditionalFormatting sqref="D26:E26">
    <cfRule type="expression" dxfId="73" priority="130" stopIfTrue="1">
      <formula>IF($D$26="",TRUE)</formula>
    </cfRule>
  </conditionalFormatting>
  <conditionalFormatting sqref="D27:E27">
    <cfRule type="expression" dxfId="72" priority="137" stopIfTrue="1">
      <formula>IF($D$27="",TRUE)</formula>
    </cfRule>
  </conditionalFormatting>
  <conditionalFormatting sqref="D32:E32">
    <cfRule type="expression" dxfId="71" priority="15" stopIfTrue="1">
      <formula>IF(AND(OR($D$26="Yes",$D$26=""),$D$32=""),1,0)</formula>
    </cfRule>
    <cfRule type="expression" dxfId="70" priority="19" stopIfTrue="1">
      <formula>IF($P$26="",TRUE)</formula>
    </cfRule>
  </conditionalFormatting>
  <conditionalFormatting sqref="D33:E33">
    <cfRule type="expression" dxfId="69" priority="20" stopIfTrue="1">
      <formula>IF($P$27="",TRUE)</formula>
    </cfRule>
    <cfRule type="expression" dxfId="68" priority="18" stopIfTrue="1">
      <formula>IF(AND(OR($D$27="Yes",$D$27=""),$D$33=""),1,0)</formula>
    </cfRule>
  </conditionalFormatting>
  <conditionalFormatting sqref="D38:E38 D44:E44 D50:E50 D56:E56 D62:E62">
    <cfRule type="expression" dxfId="67" priority="47" stopIfTrue="1">
      <formula>IF(AND(OR($D$26="Yes",$D$26=""),D38=""),1,0)</formula>
    </cfRule>
    <cfRule type="expression" dxfId="66" priority="46" stopIfTrue="1">
      <formula>IF(AND(OR($D$26="No",$D$26="Unknown",$D$26="Not applicable for this declaration",$D$32="No",$D$32="Unknown"),D38=""),1,0)</formula>
    </cfRule>
  </conditionalFormatting>
  <conditionalFormatting sqref="D39:E39 D45:E45 D51:E51 D57:E57 D63:E63">
    <cfRule type="expression" dxfId="65" priority="154" stopIfTrue="1">
      <formula>IF(AND(OR($D$27="Yes",$D$27=""),D39=""),1,0)</formula>
    </cfRule>
    <cfRule type="expression" dxfId="64" priority="153" stopIfTrue="1">
      <formula>IF(AND(OR($D$27="No",$D$27="Unknown",$D$27="Not applicable for this declaration",$D$33="No",$D$33="Unknown"),D39=""),1,0)</formula>
    </cfRule>
  </conditionalFormatting>
  <conditionalFormatting sqref="D40:E40 D46:E46 D52:E52 D58:E58 D64:E64">
    <cfRule type="expression" dxfId="63" priority="42" stopIfTrue="1">
      <formula>$P$28=""</formula>
    </cfRule>
  </conditionalFormatting>
  <conditionalFormatting sqref="D41:E41 D47:E47 D53:E53 D59:E59 D65:E65">
    <cfRule type="expression" dxfId="62" priority="158" stopIfTrue="1">
      <formula>IF(AND(OR($D$29="Yes",$D$29=""),D41=""),1,0)</formula>
    </cfRule>
    <cfRule type="expression" dxfId="61" priority="157" stopIfTrue="1">
      <formula>$P$29=""</formula>
    </cfRule>
  </conditionalFormatting>
  <conditionalFormatting sqref="D69:E69 D71:E71 D77:E77 D79:E79 D81:E81 D83:E83">
    <cfRule type="expression" dxfId="60" priority="10" stopIfTrue="1">
      <formula>IF(D69="",TRUE)</formula>
    </cfRule>
    <cfRule type="expression" dxfId="59" priority="9" stopIfTrue="1">
      <formula>AND(OR($D$26="No",$D$26="Unknown",$D$26="Not applicable for this declaration"),OR($D$27="No",$D$27="Unknown",$D$27="Not applicable for this declaration"))</formula>
    </cfRule>
  </conditionalFormatting>
  <conditionalFormatting sqref="D74:E74">
    <cfRule type="expression" dxfId="58" priority="8" stopIfTrue="1">
      <formula>IF(AND(OR($D$26="No",$D$26="Unknown",$D$26="Not applicable for this declaration",$D$32="No",$D$32="Unknown"),D74=""),1,0)</formula>
    </cfRule>
    <cfRule type="expression" dxfId="57" priority="12" stopIfTrue="1">
      <formula>IF(AND(OR($D$26="Yes",$D$26=""),D74=""),1,0)</formula>
    </cfRule>
  </conditionalFormatting>
  <conditionalFormatting sqref="D75:E75">
    <cfRule type="expression" dxfId="56" priority="7" stopIfTrue="1">
      <formula>IF(AND(OR($D$27="No",$D$27="Unknown",$D$27="Not applicable for this declaration",$D$33="No",$D$33="Unknown"),D75=""),1,0)</formula>
    </cfRule>
    <cfRule type="expression" dxfId="55" priority="14" stopIfTrue="1">
      <formula>IF(AND(OR($D$27="Yes",$D$27=""),D75=""),1,0)</formula>
    </cfRule>
  </conditionalFormatting>
  <conditionalFormatting sqref="D9:G9">
    <cfRule type="expression" dxfId="54" priority="145" stopIfTrue="1">
      <formula>IF($D$9="",TRUE)</formula>
    </cfRule>
  </conditionalFormatting>
  <conditionalFormatting sqref="D8:J8">
    <cfRule type="expression" dxfId="53" priority="6" stopIfTrue="1">
      <formula>IF($D$8="",TRUE)</formula>
    </cfRule>
  </conditionalFormatting>
  <conditionalFormatting sqref="D10:J10">
    <cfRule type="expression" dxfId="52" priority="49" stopIfTrue="1">
      <formula>IF($D$9=$Q$9,TRUE)</formula>
    </cfRule>
    <cfRule type="expression" dxfId="51" priority="159" stopIfTrue="1">
      <formula>IF(AND($D$10="",$D$9=$R$9),TRUE)</formula>
    </cfRule>
  </conditionalFormatting>
  <conditionalFormatting sqref="D15:J15">
    <cfRule type="expression" dxfId="50" priority="5" stopIfTrue="1">
      <formula>IF($D$15="",TRUE)</formula>
    </cfRule>
  </conditionalFormatting>
  <conditionalFormatting sqref="D16:J16">
    <cfRule type="expression" dxfId="49" priority="4" stopIfTrue="1">
      <formula>IF($D$16="",TRUE)</formula>
    </cfRule>
  </conditionalFormatting>
  <conditionalFormatting sqref="D17:J17">
    <cfRule type="expression" dxfId="48" priority="3" stopIfTrue="1">
      <formula>IF($D$17="",TRUE)</formula>
    </cfRule>
  </conditionalFormatting>
  <conditionalFormatting sqref="D18:J18">
    <cfRule type="expression" dxfId="47" priority="2" stopIfTrue="1">
      <formula>IF($D$18="",TRUE)</formula>
    </cfRule>
  </conditionalFormatting>
  <conditionalFormatting sqref="G71:J71">
    <cfRule type="expression" dxfId="46" priority="1" stopIfTrue="1">
      <formula>IF(AND($D$71="Yes",$G$71=""),TRUE)</formula>
    </cfRule>
  </conditionalFormatting>
  <conditionalFormatting sqref="G79:J79">
    <cfRule type="expression" dxfId="45" priority="40" stopIfTrue="1">
      <formula>IF(AND($D$79="Yes, using other format (describe)",$G$79=""),TRUE)</formula>
    </cfRule>
  </conditionalFormatting>
  <conditionalFormatting sqref="G81:J81">
    <cfRule type="expression" dxfId="44" priority="21">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20" r:id="rId1" xr:uid="{00000000-0004-0000-0300-000004000000}"/>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A1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9" t="s">
        <v>42</v>
      </c>
      <c r="K2" s="400"/>
      <c r="L2" s="400"/>
      <c r="M2" s="400"/>
      <c r="N2" s="400"/>
      <c r="O2" s="400"/>
      <c r="P2" s="163"/>
      <c r="Q2" s="164"/>
      <c r="R2" s="165"/>
      <c r="S2" s="165"/>
      <c r="T2" s="165"/>
      <c r="AH2" s="131" t="s">
        <v>25</v>
      </c>
    </row>
    <row r="3" spans="1:34" s="17" customFormat="1" ht="249.6" customHeight="1">
      <c r="A3" s="204"/>
      <c r="B3" s="401"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1"/>
      <c r="D3" s="401"/>
      <c r="E3" s="401"/>
      <c r="F3" s="166"/>
      <c r="G3" s="402" t="str">
        <f ca="1">OFFSET(L!$C$1,MATCH("General"&amp;"Cpy",L!$A:$A,0)-1,SL,,)</f>
        <v>© 2024 Responsible Minerals Initiative. All rights reserved.</v>
      </c>
      <c r="H3" s="402"/>
      <c r="I3" s="403"/>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88</v>
      </c>
      <c r="B5" s="150" t="str">
        <f ca="1">IF(LEN(A5)=0,"",INDEX('Smelter Look-up'!$A:$A,MATCH($A5,'Smelter Look-up'!$E:$E,0)))</f>
        <v>Cobalt</v>
      </c>
      <c r="C5" s="153" t="str">
        <f ca="1">IF(LEN(A5)=0,"",INDEX('Smelter Look-up'!$C:$C,MATCH($A5,'Smelter Look-up'!$E:$E,0)))</f>
        <v>Cosmo Chemical, Ltd.</v>
      </c>
      <c r="D5" s="150"/>
      <c r="E5" s="150" t="str">
        <f ca="1">IF(ISERROR($V5),"",OFFSET('Smelter Look-up'!$D$4,$V5-4,0)&amp;"")</f>
        <v>KOREA, REPUBLIC OF</v>
      </c>
      <c r="F5" s="150" t="str">
        <f ca="1">IF(ISERROR($V5),"",OFFSET('Smelter Look-up'!$E$4,$V5-4,0))</f>
        <v>CID003415</v>
      </c>
      <c r="G5" s="150" t="str">
        <f ca="1">IF(C5=$X$4,"Enter smelter details",IF(ISERROR($V5),"",OFFSET('Smelter Look-up'!$F$4,$V5-4,0)))</f>
        <v>RMI</v>
      </c>
      <c r="H5" s="208">
        <f ca="1">IF(ISERROR($V5),"",OFFSET('Smelter Look-up'!$G$4,$V5-4,0))</f>
        <v>0</v>
      </c>
      <c r="I5" s="209" t="str">
        <f ca="1">IF(ISERROR($V5),"",OFFSET('Smelter Look-up'!$H$4,$V5-4,0))</f>
        <v>Ulsan</v>
      </c>
      <c r="J5" s="209" t="str">
        <f ca="1">IF(ISERROR($V5),"",OFFSET('Smelter Look-up'!$I$4,$V5-4,0))</f>
        <v>Gyeongsangnam-do</v>
      </c>
      <c r="K5" s="151"/>
      <c r="L5" s="151"/>
      <c r="M5" s="151"/>
      <c r="N5" s="151"/>
      <c r="O5" s="151"/>
      <c r="P5" s="211"/>
      <c r="Q5" s="152"/>
      <c r="R5" s="150" t="str">
        <f ca="1">IF(ISERROR($V5),"",OFFSET('Smelter Look-up'!$C$4,$V5-4,0)&amp;"")</f>
        <v>Cosmo Chemical, Ltd.</v>
      </c>
      <c r="S5" s="156" t="str">
        <f t="shared" ref="S5:S63" ca="1" si="0">IF(B5="","",IF(ISERROR(MATCH($E5,CL,0)),"Unknown",INDIRECT("'C'!$A$"&amp;MATCH($E5,CL,0)+1)))</f>
        <v>KR</v>
      </c>
      <c r="T5" s="156" t="str">
        <f ca="1">IF(B5="","",IF(ISERROR(MATCH($J5,SorP!$B$1:$B$6226,0)),"",INDIRECT("'SorP'!$A$"&amp;MATCH($S5&amp;$J5,SorP!C:C,0))))</f>
        <v>KR-48</v>
      </c>
      <c r="U5" s="169"/>
      <c r="V5" s="170">
        <f ca="1">IF(C5="",NA(),MATCH($B5&amp;$C5,'Smelter Look-up'!$J:$J,0))</f>
        <v>14</v>
      </c>
      <c r="X5" s="171">
        <f t="shared" ref="X5:X62" ca="1" si="1">IF(AND(C5="Smelter not listed",OR(LEN(D5)=0,LEN(E5)=0)),1,0)</f>
        <v>0</v>
      </c>
      <c r="AB5" s="171" t="str">
        <f t="shared" ref="AB5:AB62" ca="1" si="2">B5&amp;C5</f>
        <v>CobaltCosmo Chemical, Ltd.</v>
      </c>
    </row>
    <row r="6" spans="1:34" s="171" customFormat="1" ht="20.25">
      <c r="A6" s="201" t="s">
        <v>259</v>
      </c>
      <c r="B6" s="150" t="str">
        <f ca="1">IF(LEN(A6)=0,"",INDEX('Smelter Look-up'!$A:$A,MATCH($A6,'Smelter Look-up'!$E:$E,0)))</f>
        <v>Cobalt</v>
      </c>
      <c r="C6" s="153" t="str">
        <f ca="1">IF(LEN(A6)=0,"",INDEX('Smelter Look-up'!$C:$C,MATCH($A6,'Smelter Look-up'!$E:$E,0)))</f>
        <v>NORILSK NICKEL HARJAVALTA OY</v>
      </c>
      <c r="D6" s="150"/>
      <c r="E6" s="150" t="str">
        <f ca="1">IF(ISERROR($V6),"",OFFSET('Smelter Look-up'!$D$4,$V6-4,0)&amp;"")</f>
        <v>FINLAND</v>
      </c>
      <c r="F6" s="150" t="str">
        <f ca="1">IF(ISERROR($V6),"",OFFSET('Smelter Look-up'!$E$4,$V6-4,0))</f>
        <v>CID003390</v>
      </c>
      <c r="G6" s="150" t="str">
        <f ca="1">IF(C6=$X$4,"Enter smelter details",IF(ISERROR($V6),"",OFFSET('Smelter Look-up'!$F$4,$V6-4,0)))</f>
        <v>RMI</v>
      </c>
      <c r="H6" s="208">
        <f ca="1">IF(ISERROR($V6),"",OFFSET('Smelter Look-up'!$G$4,$V6-4,0))</f>
        <v>0</v>
      </c>
      <c r="I6" s="209" t="str">
        <f ca="1">IF(ISERROR($V6),"",OFFSET('Smelter Look-up'!$H$4,$V6-4,0))</f>
        <v>Harvjavalta</v>
      </c>
      <c r="J6" s="209" t="str">
        <f ca="1">IF(ISERROR($V6),"",OFFSET('Smelter Look-up'!$I$4,$V6-4,0))</f>
        <v>Satakunta</v>
      </c>
      <c r="K6" s="151"/>
      <c r="L6" s="151"/>
      <c r="M6" s="151"/>
      <c r="N6" s="151"/>
      <c r="O6" s="151"/>
      <c r="P6" s="211"/>
      <c r="Q6" s="152"/>
      <c r="R6" s="150" t="str">
        <f ca="1">IF(ISERROR($V6),"",OFFSET('Smelter Look-up'!$C$4,$V6-4,0)&amp;"")</f>
        <v>NORILSK NICKEL HARJAVALTA OY</v>
      </c>
      <c r="S6" s="156" t="str">
        <f t="shared" ca="1" si="0"/>
        <v>FI</v>
      </c>
      <c r="T6" s="156" t="str">
        <f ca="1">IF(B6="","",IF(ISERROR(MATCH($J6,SorP!$B$1:$B$6226,0)),"",INDIRECT("'SorP'!$A$"&amp;MATCH($S6&amp;$J6,SorP!C:C,0))))</f>
        <v>FI-17</v>
      </c>
      <c r="U6" s="169"/>
      <c r="V6" s="170">
        <f ca="1">IF(C6="",NA(),MATCH($B6&amp;$C6,'Smelter Look-up'!$J:$J,0))</f>
        <v>111</v>
      </c>
      <c r="X6" s="171">
        <f t="shared" ca="1" si="1"/>
        <v>0</v>
      </c>
      <c r="AB6" s="171" t="str">
        <f t="shared" ca="1" si="2"/>
        <v>CobaltNORILSK NICKEL HARJAVALTA OY</v>
      </c>
    </row>
    <row r="7" spans="1:34" s="171" customFormat="1" ht="25.5">
      <c r="A7" s="201" t="s">
        <v>108</v>
      </c>
      <c r="B7" s="150" t="str">
        <f ca="1">IF(LEN(A7)=0,"",INDEX('Smelter Look-up'!$A:$A,MATCH($A7,'Smelter Look-up'!$E:$E,0)))</f>
        <v>Cobalt</v>
      </c>
      <c r="C7" s="153" t="str">
        <f ca="1">IF(LEN(A7)=0,"",INDEX('Smelter Look-up'!$C:$C,MATCH($A7,'Smelter Look-up'!$E:$E,0)))</f>
        <v>Umicore Finland Oy</v>
      </c>
      <c r="D7" s="150"/>
      <c r="E7" s="150" t="str">
        <f ca="1">IF(ISERROR($V7),"",OFFSET('Smelter Look-up'!$D$4,$V7-4,0)&amp;"")</f>
        <v>FINLAND</v>
      </c>
      <c r="F7" s="150" t="str">
        <f ca="1">IF(ISERROR($V7),"",OFFSET('Smelter Look-up'!$E$4,$V7-4,0))</f>
        <v>CID003226</v>
      </c>
      <c r="G7" s="150" t="str">
        <f ca="1">IF(C7=$X$4,"Enter smelter details",IF(ISERROR($V7),"",OFFSET('Smelter Look-up'!$F$4,$V7-4,0)))</f>
        <v>RMI</v>
      </c>
      <c r="H7" s="208">
        <f ca="1">IF(ISERROR($V7),"",OFFSET('Smelter Look-up'!$G$4,$V7-4,0))</f>
        <v>0</v>
      </c>
      <c r="I7" s="209" t="str">
        <f ca="1">IF(ISERROR($V7),"",OFFSET('Smelter Look-up'!$H$4,$V7-4,0))</f>
        <v>Kokkola</v>
      </c>
      <c r="J7" s="209" t="str">
        <f ca="1">IF(ISERROR($V7),"",OFFSET('Smelter Look-up'!$I$4,$V7-4,0))</f>
        <v>Mellersta Österbotten</v>
      </c>
      <c r="K7" s="151"/>
      <c r="L7" s="151"/>
      <c r="M7" s="151"/>
      <c r="N7" s="151"/>
      <c r="O7" s="151"/>
      <c r="P7" s="211"/>
      <c r="Q7" s="152"/>
      <c r="R7" s="150" t="str">
        <f ca="1">IF(ISERROR($V7),"",OFFSET('Smelter Look-up'!$C$4,$V7-4,0)&amp;"")</f>
        <v>Umicore Finland Oy</v>
      </c>
      <c r="S7" s="156" t="str">
        <f t="shared" ca="1" si="0"/>
        <v>FI</v>
      </c>
      <c r="T7" s="156" t="str">
        <f ca="1">IF(B7="","",IF(ISERROR(MATCH($J7,SorP!$B$1:$B$6226,0)),"",INDIRECT("'SorP'!$A$"&amp;MATCH($S7&amp;$J7,SorP!C:C,0))))</f>
        <v>FI-07</v>
      </c>
      <c r="U7" s="169"/>
      <c r="V7" s="170">
        <f ca="1">IF(C7="",NA(),MATCH($B7&amp;$C7,'Smelter Look-up'!$J:$J,0))</f>
        <v>138</v>
      </c>
      <c r="X7" s="171">
        <f t="shared" ca="1" si="1"/>
        <v>0</v>
      </c>
      <c r="AB7" s="171" t="str">
        <f t="shared" ca="1" si="2"/>
        <v>CobaltUmicore Finland Oy</v>
      </c>
    </row>
    <row r="8" spans="1:34" s="171" customFormat="1" ht="20.25">
      <c r="A8" s="200" t="s">
        <v>78</v>
      </c>
      <c r="B8" s="150" t="str">
        <f ca="1">IF(LEN(A8)=0,"",INDEX('Smelter Look-up'!$A:$A,MATCH($A8,'Smelter Look-up'!$E:$E,0)))</f>
        <v>Cobalt</v>
      </c>
      <c r="C8" s="153" t="str">
        <f ca="1">IF(LEN(A8)=0,"",INDEX('Smelter Look-up'!$C:$C,MATCH($A8,'Smelter Look-up'!$E:$E,0)))</f>
        <v>Compagnie de Tifnout Tiranimine</v>
      </c>
      <c r="D8" s="150"/>
      <c r="E8" s="150" t="str">
        <f ca="1">IF(ISERROR($V8),"",OFFSET('Smelter Look-up'!$D$4,$V8-4,0)&amp;"")</f>
        <v>MOROCCO</v>
      </c>
      <c r="F8" s="150" t="str">
        <f ca="1">IF(ISERROR($V8),"",OFFSET('Smelter Look-up'!$E$4,$V8-4,0))</f>
        <v>CID003280</v>
      </c>
      <c r="G8" s="150" t="str">
        <f ca="1">IF(C8=$X$4,"Enter smelter details",IF(ISERROR($V8),"",OFFSET('Smelter Look-up'!$F$4,$V8-4,0)))</f>
        <v>RMI</v>
      </c>
      <c r="H8" s="208">
        <f ca="1">IF(ISERROR($V8),"",OFFSET('Smelter Look-up'!$G$4,$V8-4,0))</f>
        <v>0</v>
      </c>
      <c r="I8" s="209" t="str">
        <f ca="1">IF(ISERROR($V8),"",OFFSET('Smelter Look-up'!$H$4,$V8-4,0))</f>
        <v>Marrakech</v>
      </c>
      <c r="J8" s="209" t="str">
        <f ca="1">IF(ISERROR($V8),"",OFFSET('Smelter Look-up'!$I$4,$V8-4,0))</f>
        <v>Marrakech-Safi</v>
      </c>
      <c r="K8" s="151"/>
      <c r="L8" s="151"/>
      <c r="M8" s="151"/>
      <c r="N8" s="151"/>
      <c r="O8" s="151"/>
      <c r="P8" s="211"/>
      <c r="Q8" s="152"/>
      <c r="R8" s="150" t="str">
        <f ca="1">IF(ISERROR($V8),"",OFFSET('Smelter Look-up'!$C$4,$V8-4,0)&amp;"")</f>
        <v>Compagnie de Tifnout Tiranimine</v>
      </c>
      <c r="S8" s="156" t="str">
        <f t="shared" ca="1" si="0"/>
        <v>MA</v>
      </c>
      <c r="T8" s="156" t="str">
        <f ca="1">IF(B8="","",IF(ISERROR(MATCH($J8,SorP!$B$1:$B$6226,0)),"",INDIRECT("'SorP'!$A$"&amp;MATCH($S8&amp;$J8,SorP!C:C,0))))</f>
        <v>MA-07</v>
      </c>
      <c r="U8" s="169"/>
      <c r="V8" s="170">
        <f ca="1">IF(C8="",NA(),MATCH($B8&amp;$C8,'Smelter Look-up'!$J:$J,0))</f>
        <v>11</v>
      </c>
      <c r="X8" s="171">
        <f t="shared" ca="1" si="1"/>
        <v>0</v>
      </c>
      <c r="AB8" s="171" t="str">
        <f t="shared" ca="1" si="2"/>
        <v>CobaltCompagnie de Tifnout Tiranimine</v>
      </c>
    </row>
    <row r="9" spans="1:34" s="171" customFormat="1" ht="25.5">
      <c r="A9" s="200" t="s">
        <v>83</v>
      </c>
      <c r="B9" s="150" t="str">
        <f ca="1">IF(LEN(A9)=0,"",INDEX('Smelter Look-up'!$A:$A,MATCH($A9,'Smelter Look-up'!$E:$E,0)))</f>
        <v>Cobalt</v>
      </c>
      <c r="C9" s="153" t="str">
        <f ca="1">IF(LEN(A9)=0,"",INDEX('Smelter Look-up'!$C:$C,MATCH($A9,'Smelter Look-up'!$E:$E,0)))</f>
        <v>CoreMax Corporation</v>
      </c>
      <c r="D9" s="150"/>
      <c r="E9" s="150" t="str">
        <f ca="1">IF(ISERROR($V9),"",OFFSET('Smelter Look-up'!$D$4,$V9-4,0)&amp;"")</f>
        <v>TAIWAN, PROVINCE OF CHINA</v>
      </c>
      <c r="F9" s="150" t="str">
        <f ca="1">IF(ISERROR($V9),"",OFFSET('Smelter Look-up'!$E$4,$V9-4,0))</f>
        <v>CID003473</v>
      </c>
      <c r="G9" s="150" t="str">
        <f ca="1">IF(C9=$X$4,"Enter smelter details",IF(ISERROR($V9),"",OFFSET('Smelter Look-up'!$F$4,$V9-4,0)))</f>
        <v>RMI</v>
      </c>
      <c r="H9" s="208">
        <f ca="1">IF(ISERROR($V9),"",OFFSET('Smelter Look-up'!$G$4,$V9-4,0))</f>
        <v>0</v>
      </c>
      <c r="I9" s="209" t="str">
        <f ca="1">IF(ISERROR($V9),"",OFFSET('Smelter Look-up'!$H$4,$V9-4,0))</f>
        <v>Toufen</v>
      </c>
      <c r="J9" s="209" t="str">
        <f ca="1">IF(ISERROR($V9),"",OFFSET('Smelter Look-up'!$I$4,$V9-4,0))</f>
        <v>Miaoli</v>
      </c>
      <c r="K9" s="151"/>
      <c r="L9" s="151"/>
      <c r="M9" s="151"/>
      <c r="N9" s="151"/>
      <c r="O9" s="151"/>
      <c r="P9" s="211"/>
      <c r="Q9" s="152"/>
      <c r="R9" s="150" t="str">
        <f ca="1">IF(ISERROR($V9),"",OFFSET('Smelter Look-up'!$C$4,$V9-4,0)&amp;"")</f>
        <v>CoreMax Corporation</v>
      </c>
      <c r="S9" s="156" t="str">
        <f t="shared" ca="1" si="0"/>
        <v>TW</v>
      </c>
      <c r="T9" s="156" t="str">
        <f ca="1">IF(B9="","",IF(ISERROR(MATCH($J9,SorP!$B$1:$B$6226,0)),"",INDIRECT("'SorP'!$A$"&amp;MATCH($S9&amp;$J9,SorP!C:C,0))))</f>
        <v>TW-MIA</v>
      </c>
      <c r="U9" s="169"/>
      <c r="V9" s="170">
        <f ca="1">IF(C9="",NA(),MATCH($B9&amp;$C9,'Smelter Look-up'!$J:$J,0))</f>
        <v>13</v>
      </c>
      <c r="X9" s="171">
        <f t="shared" ca="1" si="1"/>
        <v>0</v>
      </c>
      <c r="AB9" s="171" t="str">
        <f t="shared" ca="1" si="2"/>
        <v>CobaltCoreMax Corporation</v>
      </c>
    </row>
    <row r="10" spans="1:34" s="171" customFormat="1" ht="20.25">
      <c r="A10" s="200" t="s">
        <v>226</v>
      </c>
      <c r="B10" s="150" t="str">
        <f ca="1">IF(LEN(A10)=0,"",INDEX('Smelter Look-up'!$A:$A,MATCH($A10,'Smelter Look-up'!$E:$E,0)))</f>
        <v>Cobalt</v>
      </c>
      <c r="C10" s="153" t="str">
        <f ca="1">IF(LEN(A10)=0,"",INDEX('Smelter Look-up'!$C:$C,MATCH($A10,'Smelter Look-up'!$E:$E,0)))</f>
        <v>Murrin Murrin Nickel Cobalt Plant</v>
      </c>
      <c r="D10" s="150"/>
      <c r="E10" s="150" t="str">
        <f ca="1">IF(ISERROR($V10),"",OFFSET('Smelter Look-up'!$D$4,$V10-4,0)&amp;"")</f>
        <v>AUSTRALIA</v>
      </c>
      <c r="F10" s="150" t="str">
        <f ca="1">IF(ISERROR($V10),"",OFFSET('Smelter Look-up'!$E$4,$V10-4,0))</f>
        <v>CID003406</v>
      </c>
      <c r="G10" s="150" t="str">
        <f ca="1">IF(C10=$X$4,"Enter smelter details",IF(ISERROR($V10),"",OFFSET('Smelter Look-up'!$F$4,$V10-4,0)))</f>
        <v>RMI</v>
      </c>
      <c r="H10" s="208">
        <f ca="1">IF(ISERROR($V10),"",OFFSET('Smelter Look-up'!$G$4,$V10-4,0))</f>
        <v>0</v>
      </c>
      <c r="I10" s="209" t="str">
        <f ca="1">IF(ISERROR($V10),"",OFFSET('Smelter Look-up'!$H$4,$V10-4,0))</f>
        <v>Laverton</v>
      </c>
      <c r="J10" s="209" t="str">
        <f ca="1">IF(ISERROR($V10),"",OFFSET('Smelter Look-up'!$I$4,$V10-4,0))</f>
        <v>Western Australia</v>
      </c>
      <c r="K10" s="151"/>
      <c r="L10" s="151"/>
      <c r="M10" s="151"/>
      <c r="N10" s="151"/>
      <c r="O10" s="151"/>
      <c r="P10" s="211"/>
      <c r="Q10" s="152"/>
      <c r="R10" s="150" t="str">
        <f ca="1">IF(ISERROR($V10),"",OFFSET('Smelter Look-up'!$C$4,$V10-4,0)&amp;"")</f>
        <v>Murrin Murrin Nickel Cobalt Plant</v>
      </c>
      <c r="S10" s="156" t="str">
        <f t="shared" ca="1" si="0"/>
        <v>AU</v>
      </c>
      <c r="T10" s="156" t="str">
        <f ca="1">IF(B10="","",IF(ISERROR(MATCH($J10,SorP!$B$1:$B$6226,0)),"",INDIRECT("'SorP'!$A$"&amp;MATCH($S10&amp;$J10,SorP!C:C,0))))</f>
        <v>AU-WA</v>
      </c>
      <c r="U10" s="169"/>
      <c r="V10" s="170">
        <f ca="1">IF(C10="",NA(),MATCH($B10&amp;$C10,'Smelter Look-up'!$J:$J,0))</f>
        <v>94</v>
      </c>
      <c r="X10" s="171">
        <f t="shared" ca="1" si="1"/>
        <v>0</v>
      </c>
      <c r="AB10" s="171" t="str">
        <f t="shared" ca="1" si="2"/>
        <v>CobaltMurrin Murrin Nickel Cobalt Plant</v>
      </c>
    </row>
    <row r="11" spans="1:34" s="171" customFormat="1" ht="20.25">
      <c r="A11" s="200" t="s">
        <v>114</v>
      </c>
      <c r="B11" s="150" t="str">
        <f ca="1">IF(LEN(A11)=0,"",INDEX('Smelter Look-up'!$A:$A,MATCH($A11,'Smelter Look-up'!$E:$E,0)))</f>
        <v>Cobalt</v>
      </c>
      <c r="C11" s="153" t="str">
        <f ca="1">IF(LEN(A11)=0,"",INDEX('Smelter Look-up'!$C:$C,MATCH($A11,'Smelter Look-up'!$E:$E,0)))</f>
        <v>Ganzhou Highpower Technology Co., Ltd.</v>
      </c>
      <c r="D11" s="150"/>
      <c r="E11" s="150" t="str">
        <f ca="1">IF(ISERROR($V11),"",OFFSET('Smelter Look-up'!$D$4,$V11-4,0)&amp;"")</f>
        <v>CHINA</v>
      </c>
      <c r="F11" s="150" t="str">
        <f ca="1">IF(ISERROR($V11),"",OFFSET('Smelter Look-up'!$E$4,$V11-4,0))</f>
        <v>CID003384</v>
      </c>
      <c r="G11" s="150" t="str">
        <f ca="1">IF(C11=$X$4,"Enter smelter details",IF(ISERROR($V11),"",OFFSET('Smelter Look-up'!$F$4,$V11-4,0)))</f>
        <v>RMI</v>
      </c>
      <c r="H11" s="208">
        <f ca="1">IF(ISERROR($V11),"",OFFSET('Smelter Look-up'!$G$4,$V11-4,0))</f>
        <v>0</v>
      </c>
      <c r="I11" s="209" t="str">
        <f ca="1">IF(ISERROR($V11),"",OFFSET('Smelter Look-up'!$H$4,$V11-4,0))</f>
        <v>Ganzhou</v>
      </c>
      <c r="J11" s="209" t="str">
        <f ca="1">IF(ISERROR($V11),"",OFFSET('Smelter Look-up'!$I$4,$V11-4,0))</f>
        <v>Jiangxi Sheng</v>
      </c>
      <c r="K11" s="151"/>
      <c r="L11" s="151"/>
      <c r="M11" s="151"/>
      <c r="N11" s="151"/>
      <c r="O11" s="151"/>
      <c r="P11" s="211"/>
      <c r="Q11" s="152"/>
      <c r="R11" s="150" t="str">
        <f ca="1">IF(ISERROR($V11),"",OFFSET('Smelter Look-up'!$C$4,$V11-4,0)&amp;"")</f>
        <v>Ganzhou Highpower Technology Co., Ltd.</v>
      </c>
      <c r="S11" s="156" t="str">
        <f t="shared" ca="1" si="0"/>
        <v>CN</v>
      </c>
      <c r="T11" s="156" t="str">
        <f ca="1">IF(B11="","",IF(ISERROR(MATCH($J11,SorP!$B$1:$B$6226,0)),"",INDIRECT("'SorP'!$A$"&amp;MATCH($S11&amp;$J11,SorP!C:C,0))))</f>
        <v>CN-JX</v>
      </c>
      <c r="U11" s="169"/>
      <c r="V11" s="170">
        <f ca="1">IF(C11="",NA(),MATCH($B11&amp;$C11,'Smelter Look-up'!$J:$J,0))</f>
        <v>28</v>
      </c>
      <c r="X11" s="171">
        <f t="shared" ca="1" si="1"/>
        <v>0</v>
      </c>
      <c r="AB11" s="171" t="str">
        <f t="shared" ca="1" si="2"/>
        <v>CobaltGanzhou Highpower Technology Co., Ltd.</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3"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4" t="str">
        <f ca="1">OFFSET(L!$C$1,MATCH("Checker"&amp;ADDRESS(ROW(),COLUMN(),4),L!$A:$A,0)-1,SL,,)</f>
        <v>To ensure all required fields have been populated before submitting to your customers review form for any line items highlighted in red</v>
      </c>
      <c r="B1" s="404"/>
      <c r="C1" s="404"/>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Franz Binder GmbH + Co. Elektrische Bauelemente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Markus Grimm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m.grimm@binder-connector.de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0049 7132 325 147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Markus Grimm</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m.grimm@binder-connector.de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0049 7132 325 147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http://www.binder-connector.com/en/download-center/certificates/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3"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6" t="str">
        <f ca="1">OFFSET(L!$C$1,MATCH("Product List"&amp;ADDRESS(ROW(),COLUMN(),4),L!$A:$A,0)-1,SL,,)</f>
        <v>Completion required only if reporting level "Product (or List of Products)" selected on the 'Declaration' worksheet.</v>
      </c>
      <c r="B1" s="407"/>
      <c r="C1" s="407"/>
      <c r="D1" s="407"/>
      <c r="E1" s="108"/>
    </row>
    <row r="2" spans="1:35">
      <c r="A2" s="20"/>
      <c r="B2" s="110"/>
      <c r="C2" s="110"/>
      <c r="D2"/>
      <c r="E2" s="21"/>
    </row>
    <row r="3" spans="1:35">
      <c r="A3" s="20"/>
      <c r="B3" s="110"/>
      <c r="C3" s="110"/>
      <c r="D3" s="110"/>
      <c r="E3" s="21"/>
    </row>
    <row r="4" spans="1:35" ht="15.75" customHeight="1">
      <c r="A4" s="20"/>
      <c r="B4" s="405" t="s">
        <v>50</v>
      </c>
      <c r="C4" s="405"/>
      <c r="D4" s="405"/>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8" t="str">
        <f ca="1">OFFSET(L!$C$1,MATCH("General"&amp;"Cpy",L!$A:$A,0)-1,SL,,)</f>
        <v>© 2024 Responsible Minerals Initiative. All rights reserved.</v>
      </c>
      <c r="C1001" s="408"/>
      <c r="D1001" s="408"/>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9"/>
      <c r="C1" s="409"/>
      <c r="D1" s="409"/>
      <c r="E1" s="409"/>
      <c r="F1" s="409"/>
      <c r="G1" s="409"/>
    </row>
    <row r="2" spans="1:13">
      <c r="A2" s="410"/>
      <c r="B2" s="410"/>
      <c r="C2" s="410"/>
      <c r="D2" s="410"/>
      <c r="E2" s="410"/>
      <c r="F2" s="410"/>
      <c r="G2" s="410"/>
      <c r="H2" s="410"/>
      <c r="I2" s="410"/>
    </row>
    <row r="3" spans="1:13">
      <c r="A3" s="410"/>
      <c r="B3" s="410"/>
      <c r="C3" s="410"/>
      <c r="D3" s="410"/>
      <c r="E3" s="410"/>
      <c r="F3" s="410"/>
      <c r="G3" s="410"/>
      <c r="H3" s="410"/>
      <c r="I3" s="410"/>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6.5">
      <c r="A77" s="127" t="str">
        <f t="shared" si="4"/>
        <v>DefinitionsB11</v>
      </c>
      <c r="B77" s="127" t="s">
        <v>773</v>
      </c>
      <c r="C77" s="127" t="s">
        <v>826</v>
      </c>
      <c r="D77" s="251" t="s">
        <v>827</v>
      </c>
      <c r="E77" s="251" t="s">
        <v>828</v>
      </c>
      <c r="F77" s="260" t="s">
        <v>829</v>
      </c>
      <c r="G77" s="261" t="s">
        <v>830</v>
      </c>
      <c r="H77" s="297" t="s">
        <v>831</v>
      </c>
      <c r="I77" s="189" t="s">
        <v>19038</v>
      </c>
    </row>
    <row r="78" spans="1:9" ht="16.5">
      <c r="A78" s="127" t="str">
        <f t="shared" si="4"/>
        <v>DefinitionsB12</v>
      </c>
      <c r="B78" s="127" t="s">
        <v>773</v>
      </c>
      <c r="C78" s="127" t="s">
        <v>832</v>
      </c>
      <c r="D78" s="251" t="s">
        <v>833</v>
      </c>
      <c r="E78" s="251" t="s">
        <v>834</v>
      </c>
      <c r="F78" s="260" t="s">
        <v>835</v>
      </c>
      <c r="G78" s="262" t="s">
        <v>836</v>
      </c>
      <c r="H78" s="297" t="s">
        <v>19036</v>
      </c>
      <c r="I78" s="189" t="s">
        <v>19039</v>
      </c>
    </row>
    <row r="79" spans="1:9" ht="16.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298D0A81-6E6F-4C12-9C2D-AB538259F0C3}"/>
    </customSheetView>
    <customSheetView guid="{C59130F4-2E03-5E48-94CE-6E4A0484DB9E}" showAutoFilter="1">
      <selection activeCell="E4" sqref="E4"/>
      <pageMargins left="0" right="0" top="0" bottom="0" header="0" footer="0"/>
      <pageSetup paperSize="9" orientation="portrait"/>
      <headerFooter alignWithMargins="0"/>
      <autoFilter ref="B1:N1" xr:uid="{22624ACF-78EB-473C-91CC-F3901C49F6C5}"/>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4D7E5677ACEE4FA57C5A924B44723A" ma:contentTypeVersion="16" ma:contentTypeDescription="Create a new document." ma:contentTypeScope="" ma:versionID="c5e0707a4ac696af718e9e3e950dd245">
  <xsd:schema xmlns:xsd="http://www.w3.org/2001/XMLSchema" xmlns:xs="http://www.w3.org/2001/XMLSchema" xmlns:p="http://schemas.microsoft.com/office/2006/metadata/properties" xmlns:ns2="997fa9ff-4160-4cc5-ae5b-94ac8a72728a" xmlns:ns3="400cab31-ba94-4906-b92a-e3ff31fd90de" targetNamespace="http://schemas.microsoft.com/office/2006/metadata/properties" ma:root="true" ma:fieldsID="143e3c9efe3a8ff1527418f4f4a145c4" ns2:_="" ns3:_="">
    <xsd:import namespace="997fa9ff-4160-4cc5-ae5b-94ac8a72728a"/>
    <xsd:import namespace="400cab31-ba94-4906-b92a-e3ff31fd90d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7fa9ff-4160-4cc5-ae5b-94ac8a7272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49f3006-6aec-4cf1-9855-b780ff980ea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0cab31-ba94-4906-b92a-e3ff31fd90de"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0ba698f-ebc0-4871-99c6-d69e743d2102}" ma:internalName="TaxCatchAll" ma:showField="CatchAllData" ma:web="400cab31-ba94-4906-b92a-e3ff31fd90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0cab31-ba94-4906-b92a-e3ff31fd90de" xsi:nil="true"/>
    <lcf76f155ced4ddcb4097134ff3c332f xmlns="997fa9ff-4160-4cc5-ae5b-94ac8a72728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E7CB24-F3E6-472B-BA2B-0007252BFFBC}"/>
</file>

<file path=customXml/itemProps2.xml><?xml version="1.0" encoding="utf-8"?>
<ds:datastoreItem xmlns:ds="http://schemas.openxmlformats.org/officeDocument/2006/customXml" ds:itemID="{4E926F6C-1AC5-4A9C-97D4-54574A1F39CD}">
  <ds:schemaRefs>
    <ds:schemaRef ds:uri="http://purl.org/dc/terms/"/>
    <ds:schemaRef ds:uri="http://schemas.microsoft.com/office/infopath/2007/PartnerControls"/>
    <ds:schemaRef ds:uri="http://schemas.microsoft.com/office/2006/documentManagement/types"/>
    <ds:schemaRef ds:uri="1b346dad-8a15-4ce7-a19a-07d981b0c5e2"/>
    <ds:schemaRef ds:uri="http://purl.org/dc/elements/1.1/"/>
    <ds:schemaRef ds:uri="http://schemas.microsoft.com/office/2006/metadata/properties"/>
    <ds:schemaRef ds:uri="http://schemas.openxmlformats.org/package/2006/metadata/core-properties"/>
    <ds:schemaRef ds:uri="a54701f6-876b-4337-a24e-543e1bd311e6"/>
    <ds:schemaRef ds:uri="http://www.w3.org/XML/1998/namespace"/>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Dawn Kelly</cp:lastModifiedBy>
  <cp:revision/>
  <dcterms:created xsi:type="dcterms:W3CDTF">2010-06-21T21:00:23Z</dcterms:created>
  <dcterms:modified xsi:type="dcterms:W3CDTF">2024-09-12T07:25:43Z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0x010100914D7E5677ACEE4FA57C5A924B44723A</vt:lpwstr>
  </property>
</Properties>
</file>